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Dave\Documents\"/>
    </mc:Choice>
  </mc:AlternateContent>
  <xr:revisionPtr revIDLastSave="0" documentId="13_ncr:1_{268451E0-EC62-4EEC-B841-20DEEACFCA8F}" xr6:coauthVersionLast="47" xr6:coauthVersionMax="47" xr10:uidLastSave="{00000000-0000-0000-0000-000000000000}"/>
  <bookViews>
    <workbookView xWindow="-108" yWindow="-108" windowWidth="23256" windowHeight="13176" activeTab="3" xr2:uid="{D7867C10-FB1B-40B8-A6D7-7AAA9B0EBA72}"/>
  </bookViews>
  <sheets>
    <sheet name="Site allocations - Nov 2021" sheetId="4" r:id="rId1"/>
    <sheet name="Housing Delivery" sheetId="1" r:id="rId2"/>
    <sheet name="City Population" sheetId="5" r:id="rId3"/>
    <sheet name="Allotment Provision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6" l="1"/>
  <c r="E4" i="6"/>
  <c r="B6" i="6"/>
  <c r="B25" i="6" l="1"/>
  <c r="B6" i="5"/>
  <c r="E3" i="5"/>
  <c r="C9" i="1"/>
  <c r="C21" i="1" s="1"/>
  <c r="C8" i="1"/>
  <c r="C20" i="1" s="1"/>
  <c r="C7" i="1"/>
  <c r="C19" i="1" s="1"/>
  <c r="C6" i="1"/>
  <c r="C18" i="1" s="1"/>
  <c r="D5" i="5" s="1"/>
  <c r="C5" i="1"/>
  <c r="C17" i="1" s="1"/>
  <c r="B9" i="1"/>
  <c r="B21" i="1" s="1"/>
  <c r="B8" i="1"/>
  <c r="B20" i="1" s="1"/>
  <c r="B7" i="1"/>
  <c r="B19" i="1" s="1"/>
  <c r="B6" i="1"/>
  <c r="B18" i="1" s="1"/>
  <c r="C5" i="5" s="1"/>
  <c r="B5" i="1"/>
  <c r="B17" i="1" s="1"/>
  <c r="C4" i="5" s="1"/>
  <c r="G61" i="4"/>
  <c r="F61" i="4"/>
  <c r="F62" i="4" s="1"/>
  <c r="E61" i="4"/>
  <c r="C22" i="1" l="1"/>
  <c r="E5" i="5"/>
  <c r="D4" i="5"/>
  <c r="D6" i="5" s="1"/>
  <c r="D17" i="6" s="1"/>
  <c r="C6" i="5"/>
  <c r="C17" i="6" s="1"/>
  <c r="B14" i="6"/>
  <c r="B27" i="6"/>
  <c r="B22" i="1"/>
  <c r="B10" i="1"/>
  <c r="B11" i="1" s="1"/>
  <c r="C10" i="1"/>
  <c r="C11" i="1" s="1"/>
  <c r="C31" i="6" l="1"/>
  <c r="D32" i="6"/>
  <c r="C44" i="6"/>
  <c r="D45" i="6"/>
  <c r="D52" i="6"/>
  <c r="D5" i="6" s="1"/>
  <c r="D6" i="6" s="1"/>
  <c r="C51" i="6"/>
  <c r="C5" i="6"/>
  <c r="D38" i="6"/>
  <c r="C37" i="6"/>
  <c r="B18" i="6"/>
  <c r="B19" i="6" s="1"/>
  <c r="B22" i="6" s="1"/>
  <c r="E17" i="6"/>
  <c r="E4" i="5"/>
  <c r="E6" i="5" s="1"/>
  <c r="C6" i="6" l="1"/>
  <c r="E5" i="6"/>
  <c r="E6" i="6" s="1"/>
  <c r="E53" i="6"/>
  <c r="E39" i="6"/>
  <c r="D18" i="6"/>
  <c r="D19" i="6" s="1"/>
  <c r="C18" i="6"/>
  <c r="C19" i="6" s="1"/>
  <c r="E46" i="6"/>
  <c r="E33" i="6"/>
  <c r="E63" i="6" l="1"/>
  <c r="E66" i="6"/>
  <c r="E57" i="6"/>
  <c r="E60" i="6"/>
  <c r="E18" i="6"/>
  <c r="E19" i="6" s="1"/>
</calcChain>
</file>

<file path=xl/sharedStrings.xml><?xml version="1.0" encoding="utf-8"?>
<sst xmlns="http://schemas.openxmlformats.org/spreadsheetml/2006/main" count="552" uniqueCount="213">
  <si>
    <t>https://consultations.greatercambridgeplanning.org/greater-cambridge-local-plan-first-proposals/greater-cambridge-2041/edge-cambridge</t>
  </si>
  <si>
    <t>Greater Cambridge Local Plan: First Proposals, November 2021</t>
  </si>
  <si>
    <t>2020-41</t>
  </si>
  <si>
    <t>Post 2041</t>
  </si>
  <si>
    <t>West Cambridge</t>
  </si>
  <si>
    <t>North East Cambridge</t>
  </si>
  <si>
    <t>Cambridge East</t>
  </si>
  <si>
    <t>Site reference</t>
  </si>
  <si>
    <t>Name</t>
  </si>
  <si>
    <t>Broad location</t>
  </si>
  <si>
    <t>New or existing allocation</t>
  </si>
  <si>
    <t>Policy reference</t>
  </si>
  <si>
    <t>Policy URL link</t>
  </si>
  <si>
    <t>Use</t>
  </si>
  <si>
    <t>OBJECTID</t>
  </si>
  <si>
    <t>Shape</t>
  </si>
  <si>
    <t>S/C/R2</t>
  </si>
  <si>
    <t>Willowcroft, 137-143 Histon Road, Cambridge</t>
  </si>
  <si>
    <t>Cambridge urban area</t>
  </si>
  <si>
    <t>Existing</t>
  </si>
  <si>
    <t>Policy S/LAC</t>
  </si>
  <si>
    <t>https://consultations.greatercambridgeplanning.org/greater-cambridge-local-plan-first-proposals/greater-cambridge-2041/cambridge-urban-area/policy-1</t>
  </si>
  <si>
    <t>Housing</t>
  </si>
  <si>
    <t>S/C/SCL</t>
  </si>
  <si>
    <t>Land South of Coldhams Lane, Cambridge</t>
  </si>
  <si>
    <t>New</t>
  </si>
  <si>
    <t>-</t>
  </si>
  <si>
    <t>Employment</t>
  </si>
  <si>
    <t>S/RSC/HW</t>
  </si>
  <si>
    <t>Land between Hinton Way and Mingle Lane, Great Shelford</t>
  </si>
  <si>
    <t>Rural Southern Cluster</t>
  </si>
  <si>
    <t>Policy S/RSC</t>
  </si>
  <si>
    <t>https://consultations.greatercambridgeplanning.org/greater-cambridge-local-plan-first-proposals/greater-cambridge-2041/rural-southern-cluster/policy-1</t>
  </si>
  <si>
    <t>S/RRA/H</t>
  </si>
  <si>
    <t>Land at Highfields (phase 2) , Caldecote</t>
  </si>
  <si>
    <t>Rest of the rural area</t>
  </si>
  <si>
    <t>Policy S/RRA</t>
  </si>
  <si>
    <t>https://consultations.greatercambridgeplanning.org/greater-cambridge-local-plan-first-proposals/greater-cambridge-2041/rest-rural-area/policy-srra</t>
  </si>
  <si>
    <t>S/RRA/MF</t>
  </si>
  <si>
    <t>Land at Mansel Farm, Station Road, Oakington</t>
  </si>
  <si>
    <t>S/BRC</t>
  </si>
  <si>
    <t>Babraham Research Campus</t>
  </si>
  <si>
    <t>Policy S/BRC</t>
  </si>
  <si>
    <t>https://consultations.greatercambridgeplanning.org/greater-cambridge-local-plan-first-proposals/greater-cambridge-2041/rural-southern-cluster/policy-</t>
  </si>
  <si>
    <t>Mixed Use</t>
  </si>
  <si>
    <t>S/RSC/MF</t>
  </si>
  <si>
    <t>Land at Maarnford Farm, Hunts Road, Duxford</t>
  </si>
  <si>
    <t>S/RSC/CC</t>
  </si>
  <si>
    <t>Comfort Café, Fourwentways</t>
  </si>
  <si>
    <t>S/RRA/ML</t>
  </si>
  <si>
    <t>The Moor, Moor Lane, Melbourn</t>
  </si>
  <si>
    <t>S/RRA/SAS</t>
  </si>
  <si>
    <t>Land to the south of the A14 Services  </t>
  </si>
  <si>
    <t>S/RRA/BBP</t>
  </si>
  <si>
    <t>Land at Buckingway Business Park   </t>
  </si>
  <si>
    <t>S/RRA/SNR</t>
  </si>
  <si>
    <t>Land to the north of St Neots Road, Dry Drayton</t>
  </si>
  <si>
    <t>S/RRA/OHD</t>
  </si>
  <si>
    <t>Old Highways Depot, Twenty Pence Lane, Cottenham</t>
  </si>
  <si>
    <t>S/NEC</t>
  </si>
  <si>
    <t>Policy S/NEC</t>
  </si>
  <si>
    <t>https://consultations.greatercambridgeplanning.org/greater-cambridge-local-plan-first-proposals/greater-cambridge-2041/cambridge-urban-area/policy</t>
  </si>
  <si>
    <t>S/CE</t>
  </si>
  <si>
    <t>Edge of Cambridge</t>
  </si>
  <si>
    <t>Policy S/CE</t>
  </si>
  <si>
    <t>https://consultations.greatercambridgeplanning.org/greater-cambridge-local-plan-first-proposals/greater-cambridge-2041/edge-cambridge/policy-sce</t>
  </si>
  <si>
    <t>S/NWC</t>
  </si>
  <si>
    <t>North West Cambridge (Eddington)</t>
  </si>
  <si>
    <t>Policy S/NWC</t>
  </si>
  <si>
    <t>https://consultations.greatercambridgeplanning.org/greater-cambridge-local-plan-first-proposals/greater-cambridge-2041/edge-cambridge/policy-snwc</t>
  </si>
  <si>
    <t>S/C/SS/1</t>
  </si>
  <si>
    <t>Orchard Park, Cambridge</t>
  </si>
  <si>
    <t>S/EOC/SS/2</t>
  </si>
  <si>
    <t>Land between Huntingdon Road and Histon Road (Darwin Green 2/3), Cambridge</t>
  </si>
  <si>
    <t>Policy S/EOC</t>
  </si>
  <si>
    <t>https://consultations.greatercambridgeplanning.org/greater-cambridge-local-plan-first-proposals/greater-cambridge-2041/edge-cambridge/policy-seoc</t>
  </si>
  <si>
    <t>S/NS/SS/6</t>
  </si>
  <si>
    <t>Waterbeach New Town</t>
  </si>
  <si>
    <t>New settlements</t>
  </si>
  <si>
    <t>Policy S/NS</t>
  </si>
  <si>
    <t>https://consultations.greatercambridgeplanning.org/greater-cambridge-local-plan-first-proposals/greater-cambridge-2041/new-settlements/policy-sns</t>
  </si>
  <si>
    <t>S/NS/SS/7</t>
  </si>
  <si>
    <t>Bourn Airfield New Village</t>
  </si>
  <si>
    <t>S/NS/NS/3-SS/5</t>
  </si>
  <si>
    <t>Northstowe</t>
  </si>
  <si>
    <t>S/EOC/E/3</t>
  </si>
  <si>
    <t>Fulbourn Road East, Cambridge</t>
  </si>
  <si>
    <t>S/RRA/H/1 (d)</t>
  </si>
  <si>
    <t>Land north of Impington Lane, Histon &amp; Impington</t>
  </si>
  <si>
    <t>S/RRA/E/5 (1)</t>
  </si>
  <si>
    <t>Norman Way, Over</t>
  </si>
  <si>
    <t>S/RRA/H/3</t>
  </si>
  <si>
    <t>Fulbourn and Ida Darwin Hospitals</t>
  </si>
  <si>
    <t>57 features </t>
  </si>
  <si>
    <t>S/CE/SS/3(1a)</t>
  </si>
  <si>
    <t>Land North of Newmarket Road, South Cambridgeshire</t>
  </si>
  <si>
    <t>S/EOC/R43</t>
  </si>
  <si>
    <t>Land between Huntingdon Road and Histon Road (Darwin Green), Cambridge</t>
  </si>
  <si>
    <t>S/EOC/GB1</t>
  </si>
  <si>
    <t>Land north of Worts’ Causeway, Cambridge</t>
  </si>
  <si>
    <t>S/RSC/H/1 (c)</t>
  </si>
  <si>
    <t>Land south of Babraham Road, Sawston</t>
  </si>
  <si>
    <t>S/EOC/GB2</t>
  </si>
  <si>
    <t>Land south of Worts’ Causeway, Cambridge</t>
  </si>
  <si>
    <t>S/RRA/CR</t>
  </si>
  <si>
    <t>Land to the west of Cambridge Road, Melbourn</t>
  </si>
  <si>
    <t>S/C/U2</t>
  </si>
  <si>
    <t>New Museums, Downing Street, Cambridge</t>
  </si>
  <si>
    <t>S/C/U1</t>
  </si>
  <si>
    <t>Old Press/Mill Lane, Cambridge</t>
  </si>
  <si>
    <t>S/C/M4</t>
  </si>
  <si>
    <t>Police Station, Parkside, Cambridge</t>
  </si>
  <si>
    <t>S/C/M14</t>
  </si>
  <si>
    <t>Station Road West, Cambridge</t>
  </si>
  <si>
    <t>S/C/R9</t>
  </si>
  <si>
    <t>Travis Perkins, Devonshire Road, Cambridge</t>
  </si>
  <si>
    <t>S/WC</t>
  </si>
  <si>
    <t>Policy S/WC</t>
  </si>
  <si>
    <t>https://consultations.greatercambridgeplanning.org/greater-cambridge-local-plan-first-proposals/greater-cambridge-2041/edge-cambridge/policy-swc-west</t>
  </si>
  <si>
    <t>S/C/R21</t>
  </si>
  <si>
    <t>315-349 Mill Road and Brookfields, Cambridge</t>
  </si>
  <si>
    <t>S/C/R6</t>
  </si>
  <si>
    <t>636-656 Newmarket Road, Holy Cross Church Hall, East Barnwell Community Centre and Meadowlands, Newmarket Road, Cambridge</t>
  </si>
  <si>
    <t>S/C/M5</t>
  </si>
  <si>
    <t>82-88 Hills Road and 57-63 Bateman Street, Cambridge</t>
  </si>
  <si>
    <t>S/CBC/M15</t>
  </si>
  <si>
    <t>Addenbrooke's Hospital Site</t>
  </si>
  <si>
    <t>Policy S/CBC</t>
  </si>
  <si>
    <t>https://consultations.greatercambridgeplanning.org/greater-cambridge-local-plan-first-proposals/greater-cambridge-2041/edge-cambridge/policy-scbc</t>
  </si>
  <si>
    <t>S/RRA/H/2</t>
  </si>
  <si>
    <t>Bayer CropScience Site, Hauxton</t>
  </si>
  <si>
    <t>S/EOC/R42d</t>
  </si>
  <si>
    <t>Bell School, Babraham Road, Cambridge</t>
  </si>
  <si>
    <t>S/C/M44</t>
  </si>
  <si>
    <t>Betjeman House, Cambridge</t>
  </si>
  <si>
    <t>S/NS/SS/8</t>
  </si>
  <si>
    <t>Cambourne West</t>
  </si>
  <si>
    <t>Policy S/CB</t>
  </si>
  <si>
    <t>https://consultations.greatercambridgeplanning.org/greater-cambridge-local-plan-first-proposals/greater-cambridge-2041/new-settlements/policy-scb</t>
  </si>
  <si>
    <t>S/CBC/E/2</t>
  </si>
  <si>
    <t>Cambridge Biomedical Campus Extension</t>
  </si>
  <si>
    <t>S/CBC/A</t>
  </si>
  <si>
    <t>Cambridge Biomedical Campus possible new extension</t>
  </si>
  <si>
    <t>S/C/R5</t>
  </si>
  <si>
    <t>Camfields Resource Centre and Oil Depot, 137-139 Ditton Walk, Cambridge</t>
  </si>
  <si>
    <t>S/C/M2</t>
  </si>
  <si>
    <t>Clifton Road Area, Cambridge</t>
  </si>
  <si>
    <t>S/C/RM1-H/7</t>
  </si>
  <si>
    <t>Fen Road, Cambridge</t>
  </si>
  <si>
    <t>S/EOC/GB3-4</t>
  </si>
  <si>
    <t>Fulbourn Road, West 1 &amp; 2, Cambridge</t>
  </si>
  <si>
    <t>S/C/SMS</t>
  </si>
  <si>
    <t>Garages between 20 St. Matthews Street and Blue Moon Public House, Cambridge</t>
  </si>
  <si>
    <t>S/C/U3</t>
  </si>
  <si>
    <t>Grange Farm off Wilberforce Road, Cambridge</t>
  </si>
  <si>
    <t>S/C/R4</t>
  </si>
  <si>
    <t>Henry Giles House, 73-79 Chesterton Road, Cambridge</t>
  </si>
  <si>
    <t>S/CE/R47</t>
  </si>
  <si>
    <t>Land North of Cherry Hinton, Cambridge</t>
  </si>
  <si>
    <t>S/CE/SS/3(1b)</t>
  </si>
  <si>
    <t>Land North of Cherry Hinton, South Cambridgeshire</t>
  </si>
  <si>
    <t>S/CE/R45</t>
  </si>
  <si>
    <t>Land North of Newmarket Road, Cambridge</t>
  </si>
  <si>
    <t>No development</t>
  </si>
  <si>
    <t>Housing Delivery 2020-41</t>
  </si>
  <si>
    <t>Housing Delivery Post-2041</t>
  </si>
  <si>
    <t>Totals</t>
  </si>
  <si>
    <t>Sanity check</t>
  </si>
  <si>
    <t>Housing delivery</t>
  </si>
  <si>
    <t>New residents</t>
  </si>
  <si>
    <t>Residents per new home</t>
  </si>
  <si>
    <t>Existing 2021</t>
  </si>
  <si>
    <t>Cambridge city</t>
  </si>
  <si>
    <t>Allotment provision (hectares)</t>
  </si>
  <si>
    <t>Actual current provision</t>
  </si>
  <si>
    <t>Actual current usage</t>
  </si>
  <si>
    <t>Guess at double counting in non-council WL</t>
  </si>
  <si>
    <t>Council WL</t>
  </si>
  <si>
    <t>Apparent current overall WL</t>
  </si>
  <si>
    <t>Estimated "weediness" in non-council WL</t>
  </si>
  <si>
    <t>current usage (%)</t>
  </si>
  <si>
    <t>Current provision &amp; usage (square metres per resident)</t>
  </si>
  <si>
    <t>To maintain current pro rata provision Post-2041</t>
  </si>
  <si>
    <t>To maintain current pro rata provision 2020-41</t>
  </si>
  <si>
    <t>Adjusted current waiting (ACWL)</t>
  </si>
  <si>
    <t>To accommodate ACWL at current overall tenant density</t>
  </si>
  <si>
    <t>To accommodate ACWL at current council tenant density</t>
  </si>
  <si>
    <t>To accomodate ACWL at current overall tenant density and maintain pro rata provision</t>
  </si>
  <si>
    <t>To accomodate ACWL at current council tenant density and maintain pro rata provision</t>
  </si>
  <si>
    <t>ACWL</t>
  </si>
  <si>
    <t>Tenants</t>
  </si>
  <si>
    <t>Demand estimate (assume no increase in popularity, ignore tenants wanting more) percentage of total population</t>
  </si>
  <si>
    <t>Total demand as percentage of population (CD%)</t>
  </si>
  <si>
    <t>Area (ha)</t>
  </si>
  <si>
    <t>Site allocations - Nov 2021</t>
  </si>
  <si>
    <t>City population</t>
  </si>
  <si>
    <t>Waiting list estimate</t>
  </si>
  <si>
    <t>"Weediness" in council WL</t>
  </si>
  <si>
    <t xml:space="preserve"> (25-30% reported for Clay Farm, assume general)</t>
  </si>
  <si>
    <t>of 467</t>
  </si>
  <si>
    <t>assume no increase in popularity, ignore tenants wanting more</t>
  </si>
  <si>
    <t>Demand: current, and projected future</t>
  </si>
  <si>
    <t>Current 2021</t>
  </si>
  <si>
    <t>Total demand</t>
  </si>
  <si>
    <t xml:space="preserve">New provision required (hectares) at current overall density and usage pro rata </t>
  </si>
  <si>
    <t xml:space="preserve">New provision required (hectares) at current overall density and provision pro rata </t>
  </si>
  <si>
    <t>New provision required (hectares) at current council density and usage pro rata</t>
  </si>
  <si>
    <t>New provision required (hectares) at current council density and provision pro rata</t>
  </si>
  <si>
    <t>To provide for current pro rata usage 2020-41</t>
  </si>
  <si>
    <t>To provide for current pro rata usage Post-2041</t>
  </si>
  <si>
    <t>To accomodate ACWL at current overall tenant density and provide for current pro rata usage</t>
  </si>
  <si>
    <t>To accomodate ACWL at current council tenant density and provide for current pro rata usage</t>
  </si>
  <si>
    <r>
      <t xml:space="preserve">New provision required in </t>
    </r>
    <r>
      <rPr>
        <b/>
        <sz val="14"/>
        <color theme="9" tint="-0.249977111117893"/>
        <rFont val="Calibri"/>
        <family val="2"/>
        <scheme val="minor"/>
      </rPr>
      <t>Edge of Cambridge</t>
    </r>
    <r>
      <rPr>
        <b/>
        <sz val="14"/>
        <color theme="1"/>
        <rFont val="Calibri"/>
        <family val="2"/>
        <scheme val="minor"/>
      </rPr>
      <t xml:space="preserve"> (hectares per 1000 new residents)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</si>
</sst>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"/>
    <numFmt numFmtId="165" formatCode="0.0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7"/>
      <color rgb="FF000000"/>
      <name val="Verdana"/>
      <family val="2"/>
    </font>
    <font>
      <sz val="7"/>
      <color theme="1"/>
      <name val="Verdana"/>
      <family val="2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9" tint="-0.2499465926084170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4" tint="0.59996337778862885"/>
        <bgColor indexed="64"/>
      </patternFill>
    </fill>
  </fills>
  <borders count="2">
    <border>
      <left/>
      <right/>
      <top/>
      <bottom/>
      <diagonal/>
    </border>
    <border>
      <left/>
      <right style="medium">
        <color rgb="FFCCCCCC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0" fillId="0" borderId="0" xfId="0" applyFont="1"/>
    <xf numFmtId="0" fontId="2" fillId="0" borderId="0" xfId="0" applyFont="1" applyFill="1" applyBorder="1" applyAlignment="1">
      <alignment horizontal="left" vertical="top" wrapText="1"/>
    </xf>
    <xf numFmtId="0" fontId="7" fillId="0" borderId="0" xfId="0" applyFont="1"/>
    <xf numFmtId="0" fontId="0" fillId="0" borderId="0" xfId="0" applyAlignment="1">
      <alignment horizontal="center"/>
    </xf>
    <xf numFmtId="1" fontId="0" fillId="0" borderId="0" xfId="0" applyNumberFormat="1"/>
    <xf numFmtId="1" fontId="1" fillId="0" borderId="0" xfId="0" applyNumberFormat="1" applyFont="1"/>
    <xf numFmtId="164" fontId="1" fillId="0" borderId="0" xfId="0" applyNumberFormat="1" applyFont="1"/>
    <xf numFmtId="2" fontId="0" fillId="0" borderId="0" xfId="0" applyNumberFormat="1"/>
    <xf numFmtId="2" fontId="1" fillId="0" borderId="0" xfId="0" applyNumberFormat="1" applyFont="1"/>
    <xf numFmtId="1" fontId="0" fillId="0" borderId="0" xfId="0" applyNumberFormat="1" applyFont="1"/>
    <xf numFmtId="1" fontId="3" fillId="0" borderId="0" xfId="0" applyNumberFormat="1" applyFont="1"/>
    <xf numFmtId="0" fontId="0" fillId="0" borderId="0" xfId="0" applyAlignment="1">
      <alignment horizontal="center"/>
    </xf>
    <xf numFmtId="10" fontId="1" fillId="0" borderId="0" xfId="0" applyNumberFormat="1" applyFont="1"/>
    <xf numFmtId="9" fontId="0" fillId="0" borderId="0" xfId="0" applyNumberFormat="1"/>
    <xf numFmtId="0" fontId="5" fillId="0" borderId="1" xfId="0" applyFont="1" applyFill="1" applyBorder="1" applyAlignment="1">
      <alignment horizontal="left" vertical="top" wrapText="1"/>
    </xf>
    <xf numFmtId="0" fontId="6" fillId="0" borderId="1" xfId="1" applyFill="1" applyBorder="1" applyAlignment="1">
      <alignment horizontal="left" vertical="top" wrapText="1"/>
    </xf>
    <xf numFmtId="0" fontId="0" fillId="0" borderId="0" xfId="0" applyFill="1"/>
    <xf numFmtId="3" fontId="5" fillId="0" borderId="1" xfId="0" applyNumberFormat="1" applyFont="1" applyFill="1" applyBorder="1" applyAlignment="1">
      <alignment horizontal="left" vertical="top" wrapText="1"/>
    </xf>
    <xf numFmtId="0" fontId="8" fillId="2" borderId="0" xfId="0" applyFont="1" applyFill="1"/>
    <xf numFmtId="0" fontId="9" fillId="3" borderId="0" xfId="0" applyFont="1" applyFill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" fontId="9" fillId="3" borderId="0" xfId="0" applyNumberFormat="1" applyFont="1" applyFill="1"/>
    <xf numFmtId="1" fontId="8" fillId="2" borderId="0" xfId="0" applyNumberFormat="1" applyFont="1" applyFill="1"/>
    <xf numFmtId="1" fontId="0" fillId="0" borderId="0" xfId="0" applyNumberFormat="1" applyFill="1"/>
    <xf numFmtId="0" fontId="1" fillId="0" borderId="0" xfId="0" applyFont="1" applyAlignment="1">
      <alignment horizontal="right"/>
    </xf>
    <xf numFmtId="0" fontId="3" fillId="2" borderId="0" xfId="0" applyFont="1" applyFill="1"/>
    <xf numFmtId="0" fontId="1" fillId="2" borderId="0" xfId="0" applyFont="1" applyFill="1"/>
    <xf numFmtId="2" fontId="1" fillId="2" borderId="0" xfId="0" applyNumberFormat="1" applyFont="1" applyFill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9" fillId="3" borderId="0" xfId="0" applyNumberFormat="1" applyFont="1" applyFill="1"/>
    <xf numFmtId="164" fontId="0" fillId="0" borderId="0" xfId="0" applyNumberFormat="1" applyFill="1"/>
    <xf numFmtId="0" fontId="11" fillId="2" borderId="0" xfId="0" applyFont="1" applyFill="1"/>
    <xf numFmtId="164" fontId="11" fillId="2" borderId="0" xfId="0" applyNumberFormat="1" applyFont="1" applyFill="1"/>
    <xf numFmtId="165" fontId="9" fillId="3" borderId="0" xfId="0" applyNumberFormat="1" applyFont="1" applyFill="1"/>
    <xf numFmtId="10" fontId="9" fillId="3" borderId="0" xfId="0" applyNumberFormat="1" applyFont="1" applyFill="1"/>
  </cellXfs>
  <cellStyles count="2">
    <cellStyle name="Hyperlink" xfId="1" builtinId="8"/>
    <cellStyle name="Normal" xfId="0" builtinId="0"/>
  </cellStyles>
  <dxfs count="4">
    <dxf>
      <font>
        <color theme="4" tint="-0.499984740745262"/>
      </font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E85E1FCE-FD28-41A7-80E8-B9C2EB0C423B}">
      <tableStyleElement type="wholeTable" dxfId="3"/>
      <tableStyleElement type="headerRow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onsultations.greatercambridgeplanning.org/greater-cambridge-local-plan-first-proposals/greater-cambridge-2041/edge-cambridge/policy-sce" TargetMode="External"/><Relationship Id="rId18" Type="http://schemas.openxmlformats.org/officeDocument/2006/relationships/hyperlink" Target="https://consultations.greatercambridgeplanning.org/greater-cambridge-local-plan-first-proposals/greater-cambridge-2041/edge-cambridge/policy-seoc" TargetMode="External"/><Relationship Id="rId26" Type="http://schemas.openxmlformats.org/officeDocument/2006/relationships/hyperlink" Target="https://consultations.greatercambridgeplanning.org/greater-cambridge-local-plan-first-proposals/greater-cambridge-2041/edge-cambridge/policy-sce" TargetMode="External"/><Relationship Id="rId39" Type="http://schemas.openxmlformats.org/officeDocument/2006/relationships/hyperlink" Target="https://consultations.greatercambridgeplanning.org/greater-cambridge-local-plan-first-proposals/greater-cambridge-2041/edge-cambridge/policy-seoc" TargetMode="External"/><Relationship Id="rId21" Type="http://schemas.openxmlformats.org/officeDocument/2006/relationships/hyperlink" Target="https://consultations.greatercambridgeplanning.org/greater-cambridge-local-plan-first-proposals/greater-cambridge-2041/cambridge-urban-area/policy-1" TargetMode="External"/><Relationship Id="rId34" Type="http://schemas.openxmlformats.org/officeDocument/2006/relationships/hyperlink" Target="https://consultations.greatercambridgeplanning.org/greater-cambridge-local-plan-first-proposals/greater-cambridge-2041/edge-cambridge/policy-seoc" TargetMode="External"/><Relationship Id="rId42" Type="http://schemas.openxmlformats.org/officeDocument/2006/relationships/hyperlink" Target="https://consultations.greatercambridgeplanning.org/greater-cambridge-local-plan-first-proposals/greater-cambridge-2041/rest-rural-area/policy-srra" TargetMode="External"/><Relationship Id="rId47" Type="http://schemas.openxmlformats.org/officeDocument/2006/relationships/hyperlink" Target="https://consultations.greatercambridgeplanning.org/greater-cambridge-local-plan-first-proposals/greater-cambridge-2041/new-settlements/policy-sns" TargetMode="External"/><Relationship Id="rId50" Type="http://schemas.openxmlformats.org/officeDocument/2006/relationships/hyperlink" Target="https://consultations.greatercambridgeplanning.org/greater-cambridge-local-plan-first-proposals/greater-cambridge-2041/cambridge-urban-area/policy-1" TargetMode="External"/><Relationship Id="rId55" Type="http://schemas.openxmlformats.org/officeDocument/2006/relationships/hyperlink" Target="https://consultations.greatercambridgeplanning.org/greater-cambridge-local-plan-first-proposals/greater-cambridge-2041/new-settlements/policy-sns" TargetMode="External"/><Relationship Id="rId7" Type="http://schemas.openxmlformats.org/officeDocument/2006/relationships/hyperlink" Target="https://consultations.greatercambridgeplanning.org/greater-cambridge-local-plan-first-proposals/greater-cambridge-2041/edge-cambridge/policy-seoc" TargetMode="External"/><Relationship Id="rId12" Type="http://schemas.openxmlformats.org/officeDocument/2006/relationships/hyperlink" Target="https://consultations.greatercambridgeplanning.org/greater-cambridge-local-plan-first-proposals/greater-cambridge-2041/edge-cambridge/policy-scbc" TargetMode="External"/><Relationship Id="rId17" Type="http://schemas.openxmlformats.org/officeDocument/2006/relationships/hyperlink" Target="https://consultations.greatercambridgeplanning.org/greater-cambridge-local-plan-first-proposals/greater-cambridge-2041/cambridge-urban-area/policy-1" TargetMode="External"/><Relationship Id="rId25" Type="http://schemas.openxmlformats.org/officeDocument/2006/relationships/hyperlink" Target="https://consultations.greatercambridgeplanning.org/greater-cambridge-local-plan-first-proposals/greater-cambridge-2041/edge-cambridge/policy-sce" TargetMode="External"/><Relationship Id="rId33" Type="http://schemas.openxmlformats.org/officeDocument/2006/relationships/hyperlink" Target="https://consultations.greatercambridgeplanning.org/greater-cambridge-local-plan-first-proposals/greater-cambridge-2041/rural-southern-cluster/policy-1" TargetMode="External"/><Relationship Id="rId38" Type="http://schemas.openxmlformats.org/officeDocument/2006/relationships/hyperlink" Target="https://consultations.greatercambridgeplanning.org/greater-cambridge-local-plan-first-proposals/greater-cambridge-2041/rural-southern-cluster/policy-1" TargetMode="External"/><Relationship Id="rId46" Type="http://schemas.openxmlformats.org/officeDocument/2006/relationships/hyperlink" Target="https://consultations.greatercambridgeplanning.org/greater-cambridge-local-plan-first-proposals/greater-cambridge-2041/edge-cambridge/policy-snwc" TargetMode="External"/><Relationship Id="rId2" Type="http://schemas.openxmlformats.org/officeDocument/2006/relationships/hyperlink" Target="https://consultations.greatercambridgeplanning.org/greater-cambridge-local-plan-first-proposals/greater-cambridge-2041/cambridge-urban-area/policy-1" TargetMode="External"/><Relationship Id="rId16" Type="http://schemas.openxmlformats.org/officeDocument/2006/relationships/hyperlink" Target="https://consultations.greatercambridgeplanning.org/greater-cambridge-local-plan-first-proposals/greater-cambridge-2041/rural-southern-cluster/policy-1" TargetMode="External"/><Relationship Id="rId20" Type="http://schemas.openxmlformats.org/officeDocument/2006/relationships/hyperlink" Target="https://consultations.greatercambridgeplanning.org/greater-cambridge-local-plan-first-proposals/greater-cambridge-2041/rest-rural-area/policy-srra" TargetMode="External"/><Relationship Id="rId29" Type="http://schemas.openxmlformats.org/officeDocument/2006/relationships/hyperlink" Target="https://consultations.greatercambridgeplanning.org/greater-cambridge-local-plan-first-proposals/greater-cambridge-2041/rest-rural-area/policy-srra" TargetMode="External"/><Relationship Id="rId41" Type="http://schemas.openxmlformats.org/officeDocument/2006/relationships/hyperlink" Target="https://consultations.greatercambridgeplanning.org/greater-cambridge-local-plan-first-proposals/greater-cambridge-2041/rest-rural-area/policy-srra" TargetMode="External"/><Relationship Id="rId54" Type="http://schemas.openxmlformats.org/officeDocument/2006/relationships/hyperlink" Target="https://consultations.greatercambridgeplanning.org/greater-cambridge-local-plan-first-proposals/greater-cambridge-2041/cambridge-urban-area/policy-1" TargetMode="External"/><Relationship Id="rId1" Type="http://schemas.openxmlformats.org/officeDocument/2006/relationships/hyperlink" Target="https://consultations.greatercambridgeplanning.org/greater-cambridge-local-plan-first-proposals/greater-cambridge-2041/cambridge-urban-area/policy-1" TargetMode="External"/><Relationship Id="rId6" Type="http://schemas.openxmlformats.org/officeDocument/2006/relationships/hyperlink" Target="https://consultations.greatercambridgeplanning.org/greater-cambridge-local-plan-first-proposals/greater-cambridge-2041/rest-rural-area/policy-srra" TargetMode="External"/><Relationship Id="rId11" Type="http://schemas.openxmlformats.org/officeDocument/2006/relationships/hyperlink" Target="https://consultations.greatercambridgeplanning.org/greater-cambridge-local-plan-first-proposals/greater-cambridge-2041/edge-cambridge/policy-scbc" TargetMode="External"/><Relationship Id="rId24" Type="http://schemas.openxmlformats.org/officeDocument/2006/relationships/hyperlink" Target="https://consultations.greatercambridgeplanning.org/greater-cambridge-local-plan-first-proposals/greater-cambridge-2041/edge-cambridge/policy-sce" TargetMode="External"/><Relationship Id="rId32" Type="http://schemas.openxmlformats.org/officeDocument/2006/relationships/hyperlink" Target="https://consultations.greatercambridgeplanning.org/greater-cambridge-local-plan-first-proposals/greater-cambridge-2041/rest-rural-area/policy-srra" TargetMode="External"/><Relationship Id="rId37" Type="http://schemas.openxmlformats.org/officeDocument/2006/relationships/hyperlink" Target="https://consultations.greatercambridgeplanning.org/greater-cambridge-local-plan-first-proposals/greater-cambridge-2041/edge-cambridge/policy-seoc" TargetMode="External"/><Relationship Id="rId40" Type="http://schemas.openxmlformats.org/officeDocument/2006/relationships/hyperlink" Target="https://consultations.greatercambridgeplanning.org/greater-cambridge-local-plan-first-proposals/greater-cambridge-2041/rest-rural-area/policy-srra" TargetMode="External"/><Relationship Id="rId45" Type="http://schemas.openxmlformats.org/officeDocument/2006/relationships/hyperlink" Target="https://consultations.greatercambridgeplanning.org/greater-cambridge-local-plan-first-proposals/greater-cambridge-2041/cambridge-urban-area/policy" TargetMode="External"/><Relationship Id="rId53" Type="http://schemas.openxmlformats.org/officeDocument/2006/relationships/hyperlink" Target="https://consultations.greatercambridgeplanning.org/greater-cambridge-local-plan-first-proposals/greater-cambridge-2041/rest-rural-area/policy-srra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https://consultations.greatercambridgeplanning.org/greater-cambridge-local-plan-first-proposals/greater-cambridge-2041/rural-southern-cluster/policy-" TargetMode="External"/><Relationship Id="rId15" Type="http://schemas.openxmlformats.org/officeDocument/2006/relationships/hyperlink" Target="https://consultations.greatercambridgeplanning.org/greater-cambridge-local-plan-first-proposals/greater-cambridge-2041/cambridge-urban-area/policy-1" TargetMode="External"/><Relationship Id="rId23" Type="http://schemas.openxmlformats.org/officeDocument/2006/relationships/hyperlink" Target="https://consultations.greatercambridgeplanning.org/greater-cambridge-local-plan-first-proposals/greater-cambridge-2041/cambridge-urban-area/policy-1" TargetMode="External"/><Relationship Id="rId28" Type="http://schemas.openxmlformats.org/officeDocument/2006/relationships/hyperlink" Target="https://consultations.greatercambridgeplanning.org/greater-cambridge-local-plan-first-proposals/greater-cambridge-2041/cambridge-urban-area/policy-1" TargetMode="External"/><Relationship Id="rId36" Type="http://schemas.openxmlformats.org/officeDocument/2006/relationships/hyperlink" Target="https://consultations.greatercambridgeplanning.org/greater-cambridge-local-plan-first-proposals/greater-cambridge-2041/rest-rural-area/policy-srra" TargetMode="External"/><Relationship Id="rId49" Type="http://schemas.openxmlformats.org/officeDocument/2006/relationships/hyperlink" Target="https://consultations.greatercambridgeplanning.org/greater-cambridge-local-plan-first-proposals/greater-cambridge-2041/cambridge-urban-area/policy-1" TargetMode="External"/><Relationship Id="rId57" Type="http://schemas.openxmlformats.org/officeDocument/2006/relationships/hyperlink" Target="https://consultations.greatercambridgeplanning.org/greater-cambridge-local-plan-first-proposals/greater-cambridge-2041/cambridge-urban-area/policy-1" TargetMode="External"/><Relationship Id="rId10" Type="http://schemas.openxmlformats.org/officeDocument/2006/relationships/hyperlink" Target="https://consultations.greatercambridgeplanning.org/greater-cambridge-local-plan-first-proposals/greater-cambridge-2041/new-settlements/policy-scb" TargetMode="External"/><Relationship Id="rId19" Type="http://schemas.openxmlformats.org/officeDocument/2006/relationships/hyperlink" Target="https://consultations.greatercambridgeplanning.org/greater-cambridge-local-plan-first-proposals/greater-cambridge-2041/edge-cambridge/policy-seoc" TargetMode="External"/><Relationship Id="rId31" Type="http://schemas.openxmlformats.org/officeDocument/2006/relationships/hyperlink" Target="https://consultations.greatercambridgeplanning.org/greater-cambridge-local-plan-first-proposals/greater-cambridge-2041/rural-southern-cluster/policy-1" TargetMode="External"/><Relationship Id="rId44" Type="http://schemas.openxmlformats.org/officeDocument/2006/relationships/hyperlink" Target="https://consultations.greatercambridgeplanning.org/greater-cambridge-local-plan-first-proposals/greater-cambridge-2041/rest-rural-area/policy-srra" TargetMode="External"/><Relationship Id="rId52" Type="http://schemas.openxmlformats.org/officeDocument/2006/relationships/hyperlink" Target="https://consultations.greatercambridgeplanning.org/greater-cambridge-local-plan-first-proposals/greater-cambridge-2041/cambridge-urban-area/policy-1" TargetMode="External"/><Relationship Id="rId4" Type="http://schemas.openxmlformats.org/officeDocument/2006/relationships/hyperlink" Target="https://consultations.greatercambridgeplanning.org/greater-cambridge-local-plan-first-proposals/greater-cambridge-2041/edge-cambridge/policy-scbc" TargetMode="External"/><Relationship Id="rId9" Type="http://schemas.openxmlformats.org/officeDocument/2006/relationships/hyperlink" Target="https://consultations.greatercambridgeplanning.org/greater-cambridge-local-plan-first-proposals/greater-cambridge-2041/new-settlements/policy-sns" TargetMode="External"/><Relationship Id="rId14" Type="http://schemas.openxmlformats.org/officeDocument/2006/relationships/hyperlink" Target="https://consultations.greatercambridgeplanning.org/greater-cambridge-local-plan-first-proposals/greater-cambridge-2041/cambridge-urban-area/policy-1" TargetMode="External"/><Relationship Id="rId22" Type="http://schemas.openxmlformats.org/officeDocument/2006/relationships/hyperlink" Target="https://consultations.greatercambridgeplanning.org/greater-cambridge-local-plan-first-proposals/greater-cambridge-2041/cambridge-urban-area/policy-1" TargetMode="External"/><Relationship Id="rId27" Type="http://schemas.openxmlformats.org/officeDocument/2006/relationships/hyperlink" Target="https://consultations.greatercambridgeplanning.org/greater-cambridge-local-plan-first-proposals/greater-cambridge-2041/edge-cambridge/policy-sce" TargetMode="External"/><Relationship Id="rId30" Type="http://schemas.openxmlformats.org/officeDocument/2006/relationships/hyperlink" Target="https://consultations.greatercambridgeplanning.org/greater-cambridge-local-plan-first-proposals/greater-cambridge-2041/rest-rural-area/policy-srra" TargetMode="External"/><Relationship Id="rId35" Type="http://schemas.openxmlformats.org/officeDocument/2006/relationships/hyperlink" Target="https://consultations.greatercambridgeplanning.org/greater-cambridge-local-plan-first-proposals/greater-cambridge-2041/edge-cambridge/policy-seoc" TargetMode="External"/><Relationship Id="rId43" Type="http://schemas.openxmlformats.org/officeDocument/2006/relationships/hyperlink" Target="https://consultations.greatercambridgeplanning.org/greater-cambridge-local-plan-first-proposals/greater-cambridge-2041/cambridge-urban-area/policy-1" TargetMode="External"/><Relationship Id="rId48" Type="http://schemas.openxmlformats.org/officeDocument/2006/relationships/hyperlink" Target="https://consultations.greatercambridgeplanning.org/greater-cambridge-local-plan-first-proposals/greater-cambridge-2041/rest-rural-area/policy-srra" TargetMode="External"/><Relationship Id="rId56" Type="http://schemas.openxmlformats.org/officeDocument/2006/relationships/hyperlink" Target="https://consultations.greatercambridgeplanning.org/greater-cambridge-local-plan-first-proposals/greater-cambridge-2041/edge-cambridge/policy-swc-west" TargetMode="External"/><Relationship Id="rId8" Type="http://schemas.openxmlformats.org/officeDocument/2006/relationships/hyperlink" Target="https://consultations.greatercambridgeplanning.org/greater-cambridge-local-plan-first-proposals/greater-cambridge-2041/cambridge-urban-area/policy-1" TargetMode="External"/><Relationship Id="rId51" Type="http://schemas.openxmlformats.org/officeDocument/2006/relationships/hyperlink" Target="https://consultations.greatercambridgeplanning.org/greater-cambridge-local-plan-first-proposals/greater-cambridge-2041/cambridge-urban-area/policy-1" TargetMode="External"/><Relationship Id="rId3" Type="http://schemas.openxmlformats.org/officeDocument/2006/relationships/hyperlink" Target="https://consultations.greatercambridgeplanning.org/greater-cambridge-local-plan-first-proposals/greater-cambridge-2041/cambridge-urban-area/policy-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9FD78-E0A4-4352-9705-851C6FF7E70C}">
  <sheetPr>
    <pageSetUpPr fitToPage="1"/>
  </sheetPr>
  <dimension ref="A1:M62"/>
  <sheetViews>
    <sheetView topLeftCell="C1" zoomScaleNormal="100" workbookViewId="0">
      <pane ySplit="2" topLeftCell="A46" activePane="bottomLeft" state="frozen"/>
      <selection pane="bottomLeft" activeCell="G61" sqref="G61"/>
    </sheetView>
  </sheetViews>
  <sheetFormatPr defaultRowHeight="14.4" x14ac:dyDescent="0.3"/>
  <cols>
    <col min="1" max="1" width="0" hidden="1" customWidth="1"/>
    <col min="2" max="2" width="30.109375" customWidth="1"/>
    <col min="3" max="3" width="14" customWidth="1"/>
    <col min="4" max="4" width="8.6640625" customWidth="1"/>
    <col min="6" max="6" width="21.21875" customWidth="1"/>
    <col min="7" max="7" width="23.5546875" customWidth="1"/>
    <col min="9" max="9" width="64.21875" customWidth="1"/>
  </cols>
  <sheetData>
    <row r="1" spans="1:13" s="3" customFormat="1" ht="18" x14ac:dyDescent="0.35">
      <c r="B1" s="3" t="s">
        <v>194</v>
      </c>
    </row>
    <row r="2" spans="1:13" s="1" customFormat="1" x14ac:dyDescent="0.3">
      <c r="A2" s="1" t="s">
        <v>7</v>
      </c>
      <c r="B2" s="1" t="s">
        <v>8</v>
      </c>
      <c r="C2" s="1" t="s">
        <v>9</v>
      </c>
      <c r="D2" s="1" t="s">
        <v>10</v>
      </c>
      <c r="E2" s="1" t="s">
        <v>193</v>
      </c>
      <c r="F2" s="1" t="s">
        <v>164</v>
      </c>
      <c r="G2" s="1" t="s">
        <v>165</v>
      </c>
      <c r="H2" s="1" t="s">
        <v>11</v>
      </c>
      <c r="I2" s="1" t="s">
        <v>12</v>
      </c>
      <c r="J2" s="1" t="s">
        <v>13</v>
      </c>
      <c r="K2" s="1" t="s">
        <v>14</v>
      </c>
      <c r="L2" s="1" t="s">
        <v>15</v>
      </c>
    </row>
    <row r="3" spans="1:13" s="21" customFormat="1" ht="19.95" customHeight="1" x14ac:dyDescent="0.3">
      <c r="A3" s="19" t="s">
        <v>119</v>
      </c>
      <c r="B3" s="19" t="s">
        <v>120</v>
      </c>
      <c r="C3" s="19" t="s">
        <v>18</v>
      </c>
      <c r="D3" s="19" t="s">
        <v>19</v>
      </c>
      <c r="E3" s="19">
        <v>2.93</v>
      </c>
      <c r="F3" s="19">
        <v>78</v>
      </c>
      <c r="G3" s="19">
        <v>0</v>
      </c>
      <c r="H3" s="19" t="s">
        <v>20</v>
      </c>
      <c r="I3" s="20" t="s">
        <v>21</v>
      </c>
      <c r="J3" s="19" t="s">
        <v>44</v>
      </c>
      <c r="K3" s="19">
        <v>151</v>
      </c>
      <c r="L3" s="19"/>
    </row>
    <row r="4" spans="1:13" s="21" customFormat="1" ht="19.95" customHeight="1" x14ac:dyDescent="0.3">
      <c r="A4" s="19" t="s">
        <v>121</v>
      </c>
      <c r="B4" s="19" t="s">
        <v>122</v>
      </c>
      <c r="C4" s="19" t="s">
        <v>18</v>
      </c>
      <c r="D4" s="19" t="s">
        <v>19</v>
      </c>
      <c r="E4" s="19">
        <v>1.01</v>
      </c>
      <c r="F4" s="19">
        <v>75</v>
      </c>
      <c r="G4" s="19">
        <v>0</v>
      </c>
      <c r="H4" s="19" t="s">
        <v>20</v>
      </c>
      <c r="I4" s="20" t="s">
        <v>21</v>
      </c>
      <c r="J4" s="19" t="s">
        <v>22</v>
      </c>
      <c r="K4" s="19">
        <v>147</v>
      </c>
      <c r="M4" s="19"/>
    </row>
    <row r="5" spans="1:13" s="21" customFormat="1" ht="19.95" customHeight="1" x14ac:dyDescent="0.3">
      <c r="A5" s="19" t="s">
        <v>123</v>
      </c>
      <c r="B5" s="19" t="s">
        <v>124</v>
      </c>
      <c r="C5" s="19" t="s">
        <v>18</v>
      </c>
      <c r="D5" s="19" t="s">
        <v>19</v>
      </c>
      <c r="E5" s="19">
        <v>0.5</v>
      </c>
      <c r="F5" s="19">
        <v>20</v>
      </c>
      <c r="G5" s="19">
        <v>0</v>
      </c>
      <c r="H5" s="19" t="s">
        <v>20</v>
      </c>
      <c r="I5" s="20" t="s">
        <v>21</v>
      </c>
      <c r="J5" s="19" t="s">
        <v>44</v>
      </c>
      <c r="K5" s="19">
        <v>143</v>
      </c>
      <c r="M5" s="19"/>
    </row>
    <row r="6" spans="1:13" s="21" customFormat="1" ht="19.95" customHeight="1" x14ac:dyDescent="0.3">
      <c r="A6" s="19" t="s">
        <v>125</v>
      </c>
      <c r="B6" s="19" t="s">
        <v>126</v>
      </c>
      <c r="C6" s="19" t="s">
        <v>63</v>
      </c>
      <c r="D6" s="19" t="s">
        <v>19</v>
      </c>
      <c r="E6" s="19">
        <v>68.209999999999994</v>
      </c>
      <c r="F6" s="19" t="s">
        <v>26</v>
      </c>
      <c r="G6" s="19" t="s">
        <v>26</v>
      </c>
      <c r="H6" s="19" t="s">
        <v>127</v>
      </c>
      <c r="I6" s="20" t="s">
        <v>128</v>
      </c>
      <c r="J6" s="19" t="s">
        <v>27</v>
      </c>
      <c r="K6" s="19">
        <v>168</v>
      </c>
      <c r="M6" s="19"/>
    </row>
    <row r="7" spans="1:13" s="21" customFormat="1" ht="19.95" customHeight="1" x14ac:dyDescent="0.3">
      <c r="A7" s="19" t="s">
        <v>40</v>
      </c>
      <c r="B7" s="19" t="s">
        <v>41</v>
      </c>
      <c r="C7" s="19" t="s">
        <v>30</v>
      </c>
      <c r="D7" s="19" t="s">
        <v>25</v>
      </c>
      <c r="E7" s="19">
        <v>39.89</v>
      </c>
      <c r="F7" s="19" t="s">
        <v>26</v>
      </c>
      <c r="G7" s="19" t="s">
        <v>26</v>
      </c>
      <c r="H7" s="19" t="s">
        <v>42</v>
      </c>
      <c r="I7" s="20" t="s">
        <v>43</v>
      </c>
      <c r="J7" s="19" t="s">
        <v>44</v>
      </c>
      <c r="K7" s="19">
        <v>120</v>
      </c>
      <c r="M7" s="19"/>
    </row>
    <row r="8" spans="1:13" s="21" customFormat="1" ht="19.95" customHeight="1" x14ac:dyDescent="0.3">
      <c r="A8" s="19" t="s">
        <v>129</v>
      </c>
      <c r="B8" s="19" t="s">
        <v>130</v>
      </c>
      <c r="C8" s="19" t="s">
        <v>35</v>
      </c>
      <c r="D8" s="19" t="s">
        <v>19</v>
      </c>
      <c r="E8" s="19">
        <v>0.4</v>
      </c>
      <c r="F8" s="19" t="s">
        <v>26</v>
      </c>
      <c r="G8" s="19" t="s">
        <v>26</v>
      </c>
      <c r="H8" s="19" t="s">
        <v>36</v>
      </c>
      <c r="I8" s="20" t="s">
        <v>37</v>
      </c>
      <c r="J8" s="19" t="s">
        <v>27</v>
      </c>
      <c r="K8" s="19">
        <v>171</v>
      </c>
      <c r="M8" s="19"/>
    </row>
    <row r="9" spans="1:13" s="21" customFormat="1" ht="19.95" customHeight="1" x14ac:dyDescent="0.3">
      <c r="A9" s="19" t="s">
        <v>131</v>
      </c>
      <c r="B9" s="19" t="s">
        <v>132</v>
      </c>
      <c r="C9" s="19" t="s">
        <v>63</v>
      </c>
      <c r="D9" s="19" t="s">
        <v>19</v>
      </c>
      <c r="E9" s="19">
        <v>7.59</v>
      </c>
      <c r="F9" s="19">
        <v>0</v>
      </c>
      <c r="G9" s="19">
        <v>0</v>
      </c>
      <c r="H9" s="19" t="s">
        <v>74</v>
      </c>
      <c r="I9" s="20" t="s">
        <v>75</v>
      </c>
      <c r="J9" s="19" t="s">
        <v>22</v>
      </c>
      <c r="K9" s="19">
        <v>149</v>
      </c>
      <c r="M9" s="19"/>
    </row>
    <row r="10" spans="1:13" s="21" customFormat="1" ht="19.95" customHeight="1" x14ac:dyDescent="0.3">
      <c r="A10" s="19" t="s">
        <v>133</v>
      </c>
      <c r="B10" s="19" t="s">
        <v>134</v>
      </c>
      <c r="C10" s="19" t="s">
        <v>18</v>
      </c>
      <c r="D10" s="19" t="s">
        <v>19</v>
      </c>
      <c r="E10" s="19">
        <v>1.17</v>
      </c>
      <c r="F10" s="19">
        <v>0</v>
      </c>
      <c r="G10" s="19">
        <v>0</v>
      </c>
      <c r="H10" s="19" t="s">
        <v>20</v>
      </c>
      <c r="I10" s="20" t="s">
        <v>21</v>
      </c>
      <c r="J10" s="19" t="s">
        <v>44</v>
      </c>
      <c r="K10" s="19">
        <v>145</v>
      </c>
      <c r="M10" s="19"/>
    </row>
    <row r="11" spans="1:13" s="21" customFormat="1" ht="19.95" customHeight="1" x14ac:dyDescent="0.3">
      <c r="A11" s="19" t="s">
        <v>81</v>
      </c>
      <c r="B11" s="19" t="s">
        <v>82</v>
      </c>
      <c r="C11" s="19" t="s">
        <v>78</v>
      </c>
      <c r="D11" s="19" t="s">
        <v>19</v>
      </c>
      <c r="E11" s="19">
        <v>171.81</v>
      </c>
      <c r="F11" s="22">
        <v>2460</v>
      </c>
      <c r="G11" s="22">
        <v>1040</v>
      </c>
      <c r="H11" s="19" t="s">
        <v>79</v>
      </c>
      <c r="I11" s="20" t="s">
        <v>80</v>
      </c>
      <c r="J11" s="19" t="s">
        <v>44</v>
      </c>
      <c r="K11" s="19">
        <v>134</v>
      </c>
      <c r="M11" s="19"/>
    </row>
    <row r="12" spans="1:13" s="21" customFormat="1" ht="19.95" customHeight="1" x14ac:dyDescent="0.3">
      <c r="A12" s="19" t="s">
        <v>135</v>
      </c>
      <c r="B12" s="19" t="s">
        <v>136</v>
      </c>
      <c r="C12" s="19" t="s">
        <v>78</v>
      </c>
      <c r="D12" s="19" t="s">
        <v>19</v>
      </c>
      <c r="E12" s="19">
        <v>159.15</v>
      </c>
      <c r="F12" s="22">
        <v>2590</v>
      </c>
      <c r="G12" s="19">
        <v>0</v>
      </c>
      <c r="H12" s="19" t="s">
        <v>137</v>
      </c>
      <c r="I12" s="20" t="s">
        <v>138</v>
      </c>
      <c r="J12" s="19" t="s">
        <v>44</v>
      </c>
      <c r="K12" s="19">
        <v>166</v>
      </c>
      <c r="M12" s="19"/>
    </row>
    <row r="13" spans="1:13" s="21" customFormat="1" ht="19.95" customHeight="1" x14ac:dyDescent="0.3">
      <c r="A13" s="19" t="s">
        <v>139</v>
      </c>
      <c r="B13" s="19" t="s">
        <v>140</v>
      </c>
      <c r="C13" s="19" t="s">
        <v>63</v>
      </c>
      <c r="D13" s="19" t="s">
        <v>19</v>
      </c>
      <c r="E13" s="19">
        <v>8.94</v>
      </c>
      <c r="F13" s="19" t="s">
        <v>26</v>
      </c>
      <c r="G13" s="19" t="s">
        <v>26</v>
      </c>
      <c r="H13" s="19" t="s">
        <v>127</v>
      </c>
      <c r="I13" s="20" t="s">
        <v>128</v>
      </c>
      <c r="J13" s="19" t="s">
        <v>27</v>
      </c>
      <c r="K13" s="19">
        <v>167</v>
      </c>
      <c r="M13" s="19"/>
    </row>
    <row r="14" spans="1:13" s="21" customFormat="1" ht="19.95" customHeight="1" x14ac:dyDescent="0.3">
      <c r="A14" s="19" t="s">
        <v>141</v>
      </c>
      <c r="B14" s="19" t="s">
        <v>142</v>
      </c>
      <c r="C14" s="19" t="s">
        <v>63</v>
      </c>
      <c r="D14" s="19" t="s">
        <v>25</v>
      </c>
      <c r="E14" s="19">
        <v>19.43</v>
      </c>
      <c r="F14" s="19" t="s">
        <v>26</v>
      </c>
      <c r="G14" s="19" t="s">
        <v>26</v>
      </c>
      <c r="H14" s="19" t="s">
        <v>127</v>
      </c>
      <c r="I14" s="20" t="s">
        <v>128</v>
      </c>
      <c r="J14" s="19" t="s">
        <v>44</v>
      </c>
      <c r="K14" s="19">
        <v>169</v>
      </c>
      <c r="M14" s="19"/>
    </row>
    <row r="15" spans="1:13" s="21" customFormat="1" ht="19.95" customHeight="1" x14ac:dyDescent="0.3">
      <c r="A15" s="19" t="s">
        <v>62</v>
      </c>
      <c r="B15" s="19" t="s">
        <v>6</v>
      </c>
      <c r="C15" s="19" t="s">
        <v>63</v>
      </c>
      <c r="D15" s="19" t="s">
        <v>25</v>
      </c>
      <c r="E15" s="19">
        <v>145.41999999999999</v>
      </c>
      <c r="F15" s="22">
        <v>2850</v>
      </c>
      <c r="G15" s="22">
        <v>4150</v>
      </c>
      <c r="H15" s="19" t="s">
        <v>64</v>
      </c>
      <c r="I15" s="20" t="s">
        <v>65</v>
      </c>
      <c r="J15" s="19" t="s">
        <v>44</v>
      </c>
      <c r="K15" s="19">
        <v>129</v>
      </c>
      <c r="M15" s="19"/>
    </row>
    <row r="16" spans="1:13" s="21" customFormat="1" ht="19.95" customHeight="1" x14ac:dyDescent="0.3">
      <c r="A16" s="19" t="s">
        <v>143</v>
      </c>
      <c r="B16" s="19" t="s">
        <v>144</v>
      </c>
      <c r="C16" s="19" t="s">
        <v>18</v>
      </c>
      <c r="D16" s="19" t="s">
        <v>19</v>
      </c>
      <c r="E16" s="19">
        <v>0.86</v>
      </c>
      <c r="F16" s="19">
        <v>35</v>
      </c>
      <c r="G16" s="19">
        <v>0</v>
      </c>
      <c r="H16" s="19" t="s">
        <v>20</v>
      </c>
      <c r="I16" s="20" t="s">
        <v>21</v>
      </c>
      <c r="J16" s="19" t="s">
        <v>22</v>
      </c>
      <c r="K16" s="19">
        <v>148</v>
      </c>
      <c r="M16" s="19"/>
    </row>
    <row r="17" spans="1:13" s="21" customFormat="1" ht="19.95" customHeight="1" x14ac:dyDescent="0.3">
      <c r="A17" s="19" t="s">
        <v>145</v>
      </c>
      <c r="B17" s="19" t="s">
        <v>146</v>
      </c>
      <c r="C17" s="19" t="s">
        <v>18</v>
      </c>
      <c r="D17" s="19" t="s">
        <v>19</v>
      </c>
      <c r="E17" s="19">
        <v>9.43</v>
      </c>
      <c r="F17" s="19">
        <v>550</v>
      </c>
      <c r="G17" s="19">
        <v>0</v>
      </c>
      <c r="H17" s="19" t="s">
        <v>20</v>
      </c>
      <c r="I17" s="20" t="s">
        <v>21</v>
      </c>
      <c r="J17" s="19" t="s">
        <v>44</v>
      </c>
      <c r="K17" s="19">
        <v>144</v>
      </c>
      <c r="M17" s="19"/>
    </row>
    <row r="18" spans="1:13" s="21" customFormat="1" ht="19.95" customHeight="1" x14ac:dyDescent="0.3">
      <c r="A18" s="19" t="s">
        <v>47</v>
      </c>
      <c r="B18" s="19" t="s">
        <v>48</v>
      </c>
      <c r="C18" s="19" t="s">
        <v>30</v>
      </c>
      <c r="D18" s="19" t="s">
        <v>25</v>
      </c>
      <c r="E18" s="19">
        <v>0.79</v>
      </c>
      <c r="F18" s="19" t="s">
        <v>26</v>
      </c>
      <c r="G18" s="19" t="s">
        <v>26</v>
      </c>
      <c r="H18" s="19" t="s">
        <v>31</v>
      </c>
      <c r="I18" s="20" t="s">
        <v>32</v>
      </c>
      <c r="J18" s="19" t="s">
        <v>27</v>
      </c>
      <c r="K18" s="19">
        <v>122</v>
      </c>
      <c r="M18" s="19"/>
    </row>
    <row r="19" spans="1:13" s="21" customFormat="1" ht="19.95" customHeight="1" x14ac:dyDescent="0.3">
      <c r="A19" s="19" t="s">
        <v>147</v>
      </c>
      <c r="B19" s="19" t="s">
        <v>148</v>
      </c>
      <c r="C19" s="19" t="s">
        <v>18</v>
      </c>
      <c r="D19" s="19" t="s">
        <v>19</v>
      </c>
      <c r="E19" s="19">
        <v>1.89</v>
      </c>
      <c r="F19" s="19" t="s">
        <v>26</v>
      </c>
      <c r="G19" s="19" t="s">
        <v>26</v>
      </c>
      <c r="H19" s="19" t="s">
        <v>20</v>
      </c>
      <c r="I19" s="20" t="s">
        <v>21</v>
      </c>
      <c r="J19" s="19" t="s">
        <v>22</v>
      </c>
      <c r="K19" s="19">
        <v>170</v>
      </c>
      <c r="M19" s="19"/>
    </row>
    <row r="20" spans="1:13" s="21" customFormat="1" ht="19.95" customHeight="1" x14ac:dyDescent="0.3">
      <c r="A20" s="19" t="s">
        <v>85</v>
      </c>
      <c r="B20" s="19" t="s">
        <v>86</v>
      </c>
      <c r="C20" s="19" t="s">
        <v>63</v>
      </c>
      <c r="D20" s="19" t="s">
        <v>19</v>
      </c>
      <c r="E20" s="19">
        <v>6.92</v>
      </c>
      <c r="F20" s="19" t="s">
        <v>26</v>
      </c>
      <c r="G20" s="19" t="s">
        <v>26</v>
      </c>
      <c r="H20" s="19" t="s">
        <v>74</v>
      </c>
      <c r="I20" s="20" t="s">
        <v>75</v>
      </c>
      <c r="J20" s="19" t="s">
        <v>27</v>
      </c>
      <c r="K20" s="19">
        <v>136</v>
      </c>
      <c r="M20" s="19"/>
    </row>
    <row r="21" spans="1:13" s="21" customFormat="1" ht="19.95" customHeight="1" x14ac:dyDescent="0.3">
      <c r="A21" s="19" t="s">
        <v>149</v>
      </c>
      <c r="B21" s="19" t="s">
        <v>150</v>
      </c>
      <c r="C21" s="19" t="s">
        <v>63</v>
      </c>
      <c r="D21" s="19" t="s">
        <v>19</v>
      </c>
      <c r="E21" s="19">
        <v>3.58</v>
      </c>
      <c r="F21" s="19" t="s">
        <v>26</v>
      </c>
      <c r="G21" s="19" t="s">
        <v>26</v>
      </c>
      <c r="H21" s="19" t="s">
        <v>74</v>
      </c>
      <c r="I21" s="20" t="s">
        <v>75</v>
      </c>
      <c r="J21" s="19" t="s">
        <v>27</v>
      </c>
      <c r="K21" s="19">
        <v>157</v>
      </c>
      <c r="M21" s="19"/>
    </row>
    <row r="22" spans="1:13" s="21" customFormat="1" ht="19.95" customHeight="1" x14ac:dyDescent="0.3">
      <c r="A22" s="19" t="s">
        <v>91</v>
      </c>
      <c r="B22" s="19" t="s">
        <v>92</v>
      </c>
      <c r="C22" s="19" t="s">
        <v>35</v>
      </c>
      <c r="D22" s="19" t="s">
        <v>19</v>
      </c>
      <c r="E22" s="19">
        <v>27</v>
      </c>
      <c r="F22" s="19">
        <v>213</v>
      </c>
      <c r="G22" s="19">
        <v>0</v>
      </c>
      <c r="H22" s="19" t="s">
        <v>36</v>
      </c>
      <c r="I22" s="20" t="s">
        <v>37</v>
      </c>
      <c r="J22" s="19" t="s">
        <v>44</v>
      </c>
      <c r="K22" s="19">
        <v>139</v>
      </c>
      <c r="M22" s="19"/>
    </row>
    <row r="23" spans="1:13" s="21" customFormat="1" ht="19.95" customHeight="1" x14ac:dyDescent="0.3">
      <c r="A23" s="19" t="s">
        <v>151</v>
      </c>
      <c r="B23" s="19" t="s">
        <v>152</v>
      </c>
      <c r="C23" s="19" t="s">
        <v>18</v>
      </c>
      <c r="D23" s="19" t="s">
        <v>25</v>
      </c>
      <c r="E23" s="19">
        <v>0.1</v>
      </c>
      <c r="F23" s="19">
        <v>12</v>
      </c>
      <c r="G23" s="19">
        <v>0</v>
      </c>
      <c r="H23" s="19" t="s">
        <v>20</v>
      </c>
      <c r="I23" s="20" t="s">
        <v>21</v>
      </c>
      <c r="J23" s="19" t="s">
        <v>22</v>
      </c>
      <c r="K23" s="19">
        <v>159</v>
      </c>
      <c r="M23" s="19"/>
    </row>
    <row r="24" spans="1:13" s="21" customFormat="1" ht="19.95" customHeight="1" x14ac:dyDescent="0.3">
      <c r="A24" s="19" t="s">
        <v>153</v>
      </c>
      <c r="B24" s="19" t="s">
        <v>154</v>
      </c>
      <c r="C24" s="19" t="s">
        <v>18</v>
      </c>
      <c r="D24" s="19" t="s">
        <v>19</v>
      </c>
      <c r="E24" s="19">
        <v>1.21</v>
      </c>
      <c r="F24" s="19">
        <v>48</v>
      </c>
      <c r="G24" s="19">
        <v>0</v>
      </c>
      <c r="H24" s="19" t="s">
        <v>20</v>
      </c>
      <c r="I24" s="20" t="s">
        <v>21</v>
      </c>
      <c r="J24" s="19" t="s">
        <v>22</v>
      </c>
      <c r="K24" s="19">
        <v>154</v>
      </c>
      <c r="M24" s="19"/>
    </row>
    <row r="25" spans="1:13" s="21" customFormat="1" ht="19.95" customHeight="1" x14ac:dyDescent="0.3">
      <c r="A25" s="19" t="s">
        <v>155</v>
      </c>
      <c r="B25" s="19" t="s">
        <v>156</v>
      </c>
      <c r="C25" s="19" t="s">
        <v>18</v>
      </c>
      <c r="D25" s="19" t="s">
        <v>19</v>
      </c>
      <c r="E25" s="19">
        <v>0.63</v>
      </c>
      <c r="F25" s="19">
        <v>40</v>
      </c>
      <c r="G25" s="19">
        <v>0</v>
      </c>
      <c r="H25" s="19" t="s">
        <v>20</v>
      </c>
      <c r="I25" s="20" t="s">
        <v>21</v>
      </c>
      <c r="J25" s="19" t="s">
        <v>22</v>
      </c>
      <c r="K25" s="19">
        <v>165</v>
      </c>
      <c r="M25" s="19"/>
    </row>
    <row r="26" spans="1:13" s="21" customFormat="1" ht="19.95" customHeight="1" x14ac:dyDescent="0.3">
      <c r="A26" s="19" t="s">
        <v>157</v>
      </c>
      <c r="B26" s="19" t="s">
        <v>158</v>
      </c>
      <c r="C26" s="19" t="s">
        <v>63</v>
      </c>
      <c r="D26" s="19" t="s">
        <v>19</v>
      </c>
      <c r="E26" s="19">
        <v>31.95</v>
      </c>
      <c r="F26" s="19">
        <v>780</v>
      </c>
      <c r="G26" s="19">
        <v>0</v>
      </c>
      <c r="H26" s="19" t="s">
        <v>64</v>
      </c>
      <c r="I26" s="20" t="s">
        <v>65</v>
      </c>
      <c r="J26" s="19" t="s">
        <v>44</v>
      </c>
      <c r="K26" s="19">
        <v>163</v>
      </c>
      <c r="M26" s="19"/>
    </row>
    <row r="27" spans="1:13" s="21" customFormat="1" ht="19.95" customHeight="1" x14ac:dyDescent="0.3">
      <c r="A27" s="19" t="s">
        <v>159</v>
      </c>
      <c r="B27" s="19" t="s">
        <v>160</v>
      </c>
      <c r="C27" s="19" t="s">
        <v>63</v>
      </c>
      <c r="D27" s="19" t="s">
        <v>19</v>
      </c>
      <c r="E27" s="19">
        <v>15.99</v>
      </c>
      <c r="F27" s="19">
        <v>420</v>
      </c>
      <c r="G27" s="19" t="s">
        <v>26</v>
      </c>
      <c r="H27" s="19" t="s">
        <v>64</v>
      </c>
      <c r="I27" s="20" t="s">
        <v>65</v>
      </c>
      <c r="J27" s="19" t="s">
        <v>44</v>
      </c>
      <c r="K27" s="19">
        <v>161</v>
      </c>
      <c r="M27" s="19"/>
    </row>
    <row r="28" spans="1:13" s="21" customFormat="1" ht="19.95" customHeight="1" x14ac:dyDescent="0.3">
      <c r="A28" s="19" t="s">
        <v>161</v>
      </c>
      <c r="B28" s="19" t="s">
        <v>162</v>
      </c>
      <c r="C28" s="19" t="s">
        <v>63</v>
      </c>
      <c r="D28" s="19" t="s">
        <v>19</v>
      </c>
      <c r="E28" s="19">
        <v>1.19</v>
      </c>
      <c r="F28" s="19" t="s">
        <v>26</v>
      </c>
      <c r="G28" s="19" t="s">
        <v>26</v>
      </c>
      <c r="H28" s="19" t="s">
        <v>64</v>
      </c>
      <c r="I28" s="20" t="s">
        <v>65</v>
      </c>
      <c r="J28" s="19" t="s">
        <v>163</v>
      </c>
      <c r="K28" s="19">
        <v>164</v>
      </c>
      <c r="M28" s="19"/>
    </row>
    <row r="29" spans="1:13" s="21" customFormat="1" ht="19.95" customHeight="1" x14ac:dyDescent="0.3">
      <c r="A29" s="19" t="s">
        <v>94</v>
      </c>
      <c r="B29" s="19" t="s">
        <v>95</v>
      </c>
      <c r="C29" s="19" t="s">
        <v>63</v>
      </c>
      <c r="D29" s="19" t="s">
        <v>19</v>
      </c>
      <c r="E29" s="19">
        <v>61.77</v>
      </c>
      <c r="F29" s="22">
        <v>1300</v>
      </c>
      <c r="G29" s="19">
        <v>0</v>
      </c>
      <c r="H29" s="19" t="s">
        <v>64</v>
      </c>
      <c r="I29" s="20" t="s">
        <v>65</v>
      </c>
      <c r="J29" s="19" t="s">
        <v>44</v>
      </c>
      <c r="K29" s="19">
        <v>162</v>
      </c>
      <c r="M29" s="19"/>
    </row>
    <row r="30" spans="1:13" s="21" customFormat="1" ht="19.95" customHeight="1" x14ac:dyDescent="0.3">
      <c r="A30" s="19" t="s">
        <v>23</v>
      </c>
      <c r="B30" s="19" t="s">
        <v>24</v>
      </c>
      <c r="C30" s="19" t="s">
        <v>18</v>
      </c>
      <c r="D30" s="19" t="s">
        <v>25</v>
      </c>
      <c r="E30" s="19">
        <v>9.0399999999999991</v>
      </c>
      <c r="F30" s="19" t="s">
        <v>26</v>
      </c>
      <c r="G30" s="19" t="s">
        <v>26</v>
      </c>
      <c r="H30" s="19" t="s">
        <v>20</v>
      </c>
      <c r="I30" s="20" t="s">
        <v>21</v>
      </c>
      <c r="J30" s="19" t="s">
        <v>27</v>
      </c>
      <c r="K30" s="19">
        <v>116</v>
      </c>
      <c r="M30" s="19"/>
    </row>
    <row r="31" spans="1:13" s="21" customFormat="1" ht="19.95" customHeight="1" x14ac:dyDescent="0.3">
      <c r="A31" s="19" t="s">
        <v>53</v>
      </c>
      <c r="B31" s="19" t="s">
        <v>54</v>
      </c>
      <c r="C31" s="19" t="s">
        <v>35</v>
      </c>
      <c r="D31" s="19" t="s">
        <v>25</v>
      </c>
      <c r="E31" s="19">
        <v>2.11</v>
      </c>
      <c r="F31" s="19" t="s">
        <v>26</v>
      </c>
      <c r="G31" s="19" t="s">
        <v>26</v>
      </c>
      <c r="H31" s="19" t="s">
        <v>36</v>
      </c>
      <c r="I31" s="20" t="s">
        <v>37</v>
      </c>
      <c r="J31" s="19" t="s">
        <v>27</v>
      </c>
      <c r="K31" s="19">
        <v>125</v>
      </c>
      <c r="M31" s="19"/>
    </row>
    <row r="32" spans="1:13" s="21" customFormat="1" ht="19.95" customHeight="1" x14ac:dyDescent="0.3">
      <c r="A32" s="19" t="s">
        <v>33</v>
      </c>
      <c r="B32" s="19" t="s">
        <v>34</v>
      </c>
      <c r="C32" s="19" t="s">
        <v>35</v>
      </c>
      <c r="D32" s="19" t="s">
        <v>25</v>
      </c>
      <c r="E32" s="19">
        <v>6.04</v>
      </c>
      <c r="F32" s="19">
        <v>64</v>
      </c>
      <c r="G32" s="19">
        <v>0</v>
      </c>
      <c r="H32" s="19" t="s">
        <v>36</v>
      </c>
      <c r="I32" s="20" t="s">
        <v>37</v>
      </c>
      <c r="J32" s="19" t="s">
        <v>22</v>
      </c>
      <c r="K32" s="19">
        <v>118</v>
      </c>
      <c r="M32" s="19"/>
    </row>
    <row r="33" spans="1:13" s="21" customFormat="1" ht="19.95" customHeight="1" x14ac:dyDescent="0.3">
      <c r="A33" s="19" t="s">
        <v>45</v>
      </c>
      <c r="B33" s="19" t="s">
        <v>46</v>
      </c>
      <c r="C33" s="19" t="s">
        <v>30</v>
      </c>
      <c r="D33" s="19" t="s">
        <v>25</v>
      </c>
      <c r="E33" s="19">
        <v>1.66</v>
      </c>
      <c r="F33" s="19">
        <v>60</v>
      </c>
      <c r="G33" s="19">
        <v>0</v>
      </c>
      <c r="H33" s="19" t="s">
        <v>31</v>
      </c>
      <c r="I33" s="20" t="s">
        <v>32</v>
      </c>
      <c r="J33" s="19" t="s">
        <v>22</v>
      </c>
      <c r="K33" s="19">
        <v>121</v>
      </c>
      <c r="M33" s="19"/>
    </row>
    <row r="34" spans="1:13" s="21" customFormat="1" ht="19.95" customHeight="1" x14ac:dyDescent="0.3">
      <c r="A34" s="19" t="s">
        <v>38</v>
      </c>
      <c r="B34" s="19" t="s">
        <v>39</v>
      </c>
      <c r="C34" s="19" t="s">
        <v>35</v>
      </c>
      <c r="D34" s="19" t="s">
        <v>25</v>
      </c>
      <c r="E34" s="19">
        <v>1.43</v>
      </c>
      <c r="F34" s="19">
        <v>20</v>
      </c>
      <c r="G34" s="19">
        <v>0</v>
      </c>
      <c r="H34" s="19" t="s">
        <v>36</v>
      </c>
      <c r="I34" s="20" t="s">
        <v>37</v>
      </c>
      <c r="J34" s="19" t="s">
        <v>22</v>
      </c>
      <c r="K34" s="19">
        <v>119</v>
      </c>
      <c r="M34" s="19"/>
    </row>
    <row r="35" spans="1:13" s="21" customFormat="1" ht="19.95" customHeight="1" x14ac:dyDescent="0.3">
      <c r="A35" s="19" t="s">
        <v>28</v>
      </c>
      <c r="B35" s="19" t="s">
        <v>29</v>
      </c>
      <c r="C35" s="19" t="s">
        <v>30</v>
      </c>
      <c r="D35" s="19" t="s">
        <v>25</v>
      </c>
      <c r="E35" s="19">
        <v>6.14</v>
      </c>
      <c r="F35" s="19">
        <v>100</v>
      </c>
      <c r="G35" s="19">
        <v>0</v>
      </c>
      <c r="H35" s="19" t="s">
        <v>31</v>
      </c>
      <c r="I35" s="20" t="s">
        <v>32</v>
      </c>
      <c r="J35" s="19" t="s">
        <v>22</v>
      </c>
      <c r="K35" s="19">
        <v>117</v>
      </c>
      <c r="M35" s="19"/>
    </row>
    <row r="36" spans="1:13" s="21" customFormat="1" ht="19.95" customHeight="1" x14ac:dyDescent="0.3">
      <c r="A36" s="19" t="s">
        <v>72</v>
      </c>
      <c r="B36" s="19" t="s">
        <v>73</v>
      </c>
      <c r="C36" s="19" t="s">
        <v>63</v>
      </c>
      <c r="D36" s="19" t="s">
        <v>19</v>
      </c>
      <c r="E36" s="19">
        <v>31.07</v>
      </c>
      <c r="F36" s="22">
        <v>1000</v>
      </c>
      <c r="G36" s="19">
        <v>0</v>
      </c>
      <c r="H36" s="19" t="s">
        <v>74</v>
      </c>
      <c r="I36" s="20" t="s">
        <v>75</v>
      </c>
      <c r="J36" s="19" t="s">
        <v>22</v>
      </c>
      <c r="K36" s="19">
        <v>132</v>
      </c>
      <c r="M36" s="19"/>
    </row>
    <row r="37" spans="1:13" s="21" customFormat="1" ht="19.95" customHeight="1" x14ac:dyDescent="0.3">
      <c r="A37" s="19" t="s">
        <v>96</v>
      </c>
      <c r="B37" s="19" t="s">
        <v>97</v>
      </c>
      <c r="C37" s="19" t="s">
        <v>63</v>
      </c>
      <c r="D37" s="19" t="s">
        <v>19</v>
      </c>
      <c r="E37" s="19">
        <v>52.87</v>
      </c>
      <c r="F37" s="22">
        <v>1478</v>
      </c>
      <c r="G37" s="19">
        <v>0</v>
      </c>
      <c r="H37" s="19" t="s">
        <v>74</v>
      </c>
      <c r="I37" s="20" t="s">
        <v>75</v>
      </c>
      <c r="J37" s="19" t="s">
        <v>44</v>
      </c>
      <c r="K37" s="19">
        <v>150</v>
      </c>
      <c r="M37" s="19"/>
    </row>
    <row r="38" spans="1:13" s="21" customFormat="1" ht="19.95" customHeight="1" x14ac:dyDescent="0.3">
      <c r="A38" s="19" t="s">
        <v>87</v>
      </c>
      <c r="B38" s="19" t="s">
        <v>88</v>
      </c>
      <c r="C38" s="19" t="s">
        <v>35</v>
      </c>
      <c r="D38" s="19" t="s">
        <v>19</v>
      </c>
      <c r="E38" s="19">
        <v>1.19</v>
      </c>
      <c r="F38" s="19">
        <v>26</v>
      </c>
      <c r="G38" s="19">
        <v>0</v>
      </c>
      <c r="H38" s="19" t="s">
        <v>36</v>
      </c>
      <c r="I38" s="20" t="s">
        <v>37</v>
      </c>
      <c r="J38" s="19" t="s">
        <v>22</v>
      </c>
      <c r="K38" s="19">
        <v>137</v>
      </c>
      <c r="M38" s="19"/>
    </row>
    <row r="39" spans="1:13" s="21" customFormat="1" ht="19.95" customHeight="1" x14ac:dyDescent="0.3">
      <c r="A39" s="19" t="s">
        <v>98</v>
      </c>
      <c r="B39" s="19" t="s">
        <v>99</v>
      </c>
      <c r="C39" s="19" t="s">
        <v>63</v>
      </c>
      <c r="D39" s="19" t="s">
        <v>19</v>
      </c>
      <c r="E39" s="19">
        <v>7.84</v>
      </c>
      <c r="F39" s="19">
        <v>200</v>
      </c>
      <c r="G39" s="19">
        <v>0</v>
      </c>
      <c r="H39" s="19" t="s">
        <v>74</v>
      </c>
      <c r="I39" s="20" t="s">
        <v>75</v>
      </c>
      <c r="J39" s="19" t="s">
        <v>22</v>
      </c>
      <c r="K39" s="19">
        <v>156</v>
      </c>
      <c r="M39" s="19"/>
    </row>
    <row r="40" spans="1:13" s="21" customFormat="1" ht="19.95" customHeight="1" x14ac:dyDescent="0.3">
      <c r="A40" s="19" t="s">
        <v>100</v>
      </c>
      <c r="B40" s="19" t="s">
        <v>101</v>
      </c>
      <c r="C40" s="19" t="s">
        <v>30</v>
      </c>
      <c r="D40" s="19" t="s">
        <v>19</v>
      </c>
      <c r="E40" s="19">
        <v>12.08</v>
      </c>
      <c r="F40" s="19">
        <v>260</v>
      </c>
      <c r="G40" s="19">
        <v>0</v>
      </c>
      <c r="H40" s="19" t="s">
        <v>31</v>
      </c>
      <c r="I40" s="20" t="s">
        <v>32</v>
      </c>
      <c r="J40" s="19" t="s">
        <v>22</v>
      </c>
      <c r="K40" s="19">
        <v>160</v>
      </c>
      <c r="M40" s="19"/>
    </row>
    <row r="41" spans="1:13" s="21" customFormat="1" ht="19.95" customHeight="1" x14ac:dyDescent="0.3">
      <c r="A41" s="19" t="s">
        <v>102</v>
      </c>
      <c r="B41" s="19" t="s">
        <v>103</v>
      </c>
      <c r="C41" s="19" t="s">
        <v>63</v>
      </c>
      <c r="D41" s="19" t="s">
        <v>19</v>
      </c>
      <c r="E41" s="19">
        <v>7.74</v>
      </c>
      <c r="F41" s="19">
        <v>230</v>
      </c>
      <c r="G41" s="19">
        <v>0</v>
      </c>
      <c r="H41" s="19" t="s">
        <v>74</v>
      </c>
      <c r="I41" s="20" t="s">
        <v>75</v>
      </c>
      <c r="J41" s="19" t="s">
        <v>22</v>
      </c>
      <c r="K41" s="19">
        <v>155</v>
      </c>
      <c r="M41" s="19"/>
    </row>
    <row r="42" spans="1:13" s="21" customFormat="1" ht="19.95" customHeight="1" x14ac:dyDescent="0.3">
      <c r="A42" s="19" t="s">
        <v>55</v>
      </c>
      <c r="B42" s="19" t="s">
        <v>56</v>
      </c>
      <c r="C42" s="19" t="s">
        <v>35</v>
      </c>
      <c r="D42" s="19" t="s">
        <v>25</v>
      </c>
      <c r="E42" s="19">
        <v>4.62</v>
      </c>
      <c r="F42" s="19" t="s">
        <v>26</v>
      </c>
      <c r="G42" s="19" t="s">
        <v>26</v>
      </c>
      <c r="H42" s="19" t="s">
        <v>36</v>
      </c>
      <c r="I42" s="20" t="s">
        <v>37</v>
      </c>
      <c r="J42" s="19" t="s">
        <v>27</v>
      </c>
      <c r="K42" s="19">
        <v>126</v>
      </c>
      <c r="M42" s="19"/>
    </row>
    <row r="43" spans="1:13" s="21" customFormat="1" ht="19.95" customHeight="1" x14ac:dyDescent="0.3">
      <c r="A43" s="19" t="s">
        <v>51</v>
      </c>
      <c r="B43" s="19" t="s">
        <v>52</v>
      </c>
      <c r="C43" s="19" t="s">
        <v>35</v>
      </c>
      <c r="D43" s="19" t="s">
        <v>25</v>
      </c>
      <c r="E43" s="19">
        <v>18.62</v>
      </c>
      <c r="F43" s="19" t="s">
        <v>26</v>
      </c>
      <c r="G43" s="19" t="s">
        <v>26</v>
      </c>
      <c r="H43" s="19" t="s">
        <v>36</v>
      </c>
      <c r="I43" s="20" t="s">
        <v>37</v>
      </c>
      <c r="J43" s="19" t="s">
        <v>27</v>
      </c>
      <c r="K43" s="19">
        <v>124</v>
      </c>
      <c r="M43" s="19"/>
    </row>
    <row r="44" spans="1:13" s="21" customFormat="1" ht="19.95" customHeight="1" x14ac:dyDescent="0.3">
      <c r="A44" s="19" t="s">
        <v>104</v>
      </c>
      <c r="B44" s="19" t="s">
        <v>105</v>
      </c>
      <c r="C44" s="19" t="s">
        <v>35</v>
      </c>
      <c r="D44" s="19" t="s">
        <v>25</v>
      </c>
      <c r="E44" s="19">
        <v>6.65</v>
      </c>
      <c r="F44" s="19">
        <v>120</v>
      </c>
      <c r="G44" s="19">
        <v>0</v>
      </c>
      <c r="H44" s="19" t="s">
        <v>36</v>
      </c>
      <c r="I44" s="20" t="s">
        <v>37</v>
      </c>
      <c r="J44" s="19" t="s">
        <v>44</v>
      </c>
      <c r="K44" s="19">
        <v>158</v>
      </c>
      <c r="M44" s="19"/>
    </row>
    <row r="45" spans="1:13" s="21" customFormat="1" ht="19.95" customHeight="1" x14ac:dyDescent="0.3">
      <c r="A45" s="19" t="s">
        <v>106</v>
      </c>
      <c r="B45" s="19" t="s">
        <v>107</v>
      </c>
      <c r="C45" s="19" t="s">
        <v>18</v>
      </c>
      <c r="D45" s="19" t="s">
        <v>19</v>
      </c>
      <c r="E45" s="19">
        <v>1.97</v>
      </c>
      <c r="F45" s="19" t="s">
        <v>26</v>
      </c>
      <c r="G45" s="19" t="s">
        <v>26</v>
      </c>
      <c r="H45" s="19" t="s">
        <v>20</v>
      </c>
      <c r="I45" s="20" t="s">
        <v>21</v>
      </c>
      <c r="J45" s="19" t="s">
        <v>44</v>
      </c>
      <c r="K45" s="19">
        <v>153</v>
      </c>
      <c r="M45" s="19"/>
    </row>
    <row r="46" spans="1:13" s="21" customFormat="1" ht="19.95" customHeight="1" x14ac:dyDescent="0.3">
      <c r="A46" s="19" t="s">
        <v>89</v>
      </c>
      <c r="B46" s="19" t="s">
        <v>90</v>
      </c>
      <c r="C46" s="19" t="s">
        <v>35</v>
      </c>
      <c r="D46" s="19" t="s">
        <v>19</v>
      </c>
      <c r="E46" s="19">
        <v>1.76</v>
      </c>
      <c r="F46" s="19" t="s">
        <v>26</v>
      </c>
      <c r="G46" s="19" t="s">
        <v>26</v>
      </c>
      <c r="H46" s="19" t="s">
        <v>36</v>
      </c>
      <c r="I46" s="20" t="s">
        <v>37</v>
      </c>
      <c r="J46" s="19" t="s">
        <v>27</v>
      </c>
      <c r="K46" s="19">
        <v>138</v>
      </c>
      <c r="M46" s="19"/>
    </row>
    <row r="47" spans="1:13" s="21" customFormat="1" ht="19.95" customHeight="1" x14ac:dyDescent="0.3">
      <c r="A47" s="19" t="s">
        <v>59</v>
      </c>
      <c r="B47" s="19" t="s">
        <v>5</v>
      </c>
      <c r="C47" s="19" t="s">
        <v>18</v>
      </c>
      <c r="D47" s="19" t="s">
        <v>25</v>
      </c>
      <c r="E47" s="19">
        <v>186.54</v>
      </c>
      <c r="F47" s="22">
        <v>3900</v>
      </c>
      <c r="G47" s="22">
        <v>4450</v>
      </c>
      <c r="H47" s="19" t="s">
        <v>60</v>
      </c>
      <c r="I47" s="20" t="s">
        <v>61</v>
      </c>
      <c r="J47" s="19" t="s">
        <v>44</v>
      </c>
      <c r="K47" s="19">
        <v>128</v>
      </c>
      <c r="M47" s="19"/>
    </row>
    <row r="48" spans="1:13" s="21" customFormat="1" ht="19.95" customHeight="1" x14ac:dyDescent="0.3">
      <c r="A48" s="19" t="s">
        <v>66</v>
      </c>
      <c r="B48" s="19" t="s">
        <v>67</v>
      </c>
      <c r="C48" s="19" t="s">
        <v>63</v>
      </c>
      <c r="D48" s="19" t="s">
        <v>19</v>
      </c>
      <c r="E48" s="19">
        <v>90.93</v>
      </c>
      <c r="F48" s="22">
        <v>3142</v>
      </c>
      <c r="G48" s="19">
        <v>0</v>
      </c>
      <c r="H48" s="19" t="s">
        <v>68</v>
      </c>
      <c r="I48" s="20" t="s">
        <v>69</v>
      </c>
      <c r="J48" s="19" t="s">
        <v>44</v>
      </c>
      <c r="K48" s="19">
        <v>130</v>
      </c>
      <c r="M48" s="19"/>
    </row>
    <row r="49" spans="1:13" s="21" customFormat="1" ht="19.95" customHeight="1" x14ac:dyDescent="0.3">
      <c r="A49" s="19" t="s">
        <v>83</v>
      </c>
      <c r="B49" s="19" t="s">
        <v>84</v>
      </c>
      <c r="C49" s="19" t="s">
        <v>78</v>
      </c>
      <c r="D49" s="19" t="s">
        <v>19</v>
      </c>
      <c r="E49" s="19">
        <v>490.73</v>
      </c>
      <c r="F49" s="22">
        <v>6345</v>
      </c>
      <c r="G49" s="22">
        <v>2978</v>
      </c>
      <c r="H49" s="19" t="s">
        <v>79</v>
      </c>
      <c r="I49" s="20" t="s">
        <v>80</v>
      </c>
      <c r="J49" s="19" t="s">
        <v>44</v>
      </c>
      <c r="K49" s="19">
        <v>135</v>
      </c>
      <c r="M49" s="19"/>
    </row>
    <row r="50" spans="1:13" s="21" customFormat="1" ht="19.95" customHeight="1" x14ac:dyDescent="0.3">
      <c r="A50" s="19" t="s">
        <v>57</v>
      </c>
      <c r="B50" s="19" t="s">
        <v>58</v>
      </c>
      <c r="C50" s="19" t="s">
        <v>35</v>
      </c>
      <c r="D50" s="19" t="s">
        <v>25</v>
      </c>
      <c r="E50" s="19">
        <v>0.61</v>
      </c>
      <c r="F50" s="19" t="s">
        <v>26</v>
      </c>
      <c r="G50" s="19" t="s">
        <v>26</v>
      </c>
      <c r="H50" s="19" t="s">
        <v>36</v>
      </c>
      <c r="I50" s="20" t="s">
        <v>37</v>
      </c>
      <c r="J50" s="19" t="s">
        <v>27</v>
      </c>
      <c r="K50" s="19">
        <v>127</v>
      </c>
      <c r="M50" s="19"/>
    </row>
    <row r="51" spans="1:13" s="21" customFormat="1" ht="19.95" customHeight="1" x14ac:dyDescent="0.3">
      <c r="A51" s="19" t="s">
        <v>108</v>
      </c>
      <c r="B51" s="19" t="s">
        <v>109</v>
      </c>
      <c r="C51" s="19" t="s">
        <v>18</v>
      </c>
      <c r="D51" s="19" t="s">
        <v>19</v>
      </c>
      <c r="E51" s="19">
        <v>2</v>
      </c>
      <c r="F51" s="19">
        <v>37</v>
      </c>
      <c r="G51" s="19">
        <v>0</v>
      </c>
      <c r="H51" s="19" t="s">
        <v>20</v>
      </c>
      <c r="I51" s="20" t="s">
        <v>21</v>
      </c>
      <c r="J51" s="19" t="s">
        <v>44</v>
      </c>
      <c r="K51" s="19">
        <v>152</v>
      </c>
      <c r="M51" s="19"/>
    </row>
    <row r="52" spans="1:13" s="21" customFormat="1" ht="19.95" customHeight="1" x14ac:dyDescent="0.3">
      <c r="A52" s="19" t="s">
        <v>70</v>
      </c>
      <c r="B52" s="19" t="s">
        <v>71</v>
      </c>
      <c r="C52" s="19" t="s">
        <v>18</v>
      </c>
      <c r="D52" s="19" t="s">
        <v>19</v>
      </c>
      <c r="E52" s="19">
        <v>32.4</v>
      </c>
      <c r="F52" s="19">
        <v>63</v>
      </c>
      <c r="G52" s="19">
        <v>0</v>
      </c>
      <c r="H52" s="19" t="s">
        <v>20</v>
      </c>
      <c r="I52" s="20" t="s">
        <v>21</v>
      </c>
      <c r="J52" s="19" t="s">
        <v>44</v>
      </c>
      <c r="K52" s="19">
        <v>131</v>
      </c>
      <c r="M52" s="19"/>
    </row>
    <row r="53" spans="1:13" s="21" customFormat="1" ht="19.95" customHeight="1" x14ac:dyDescent="0.3">
      <c r="A53" s="19" t="s">
        <v>110</v>
      </c>
      <c r="B53" s="19" t="s">
        <v>111</v>
      </c>
      <c r="C53" s="19" t="s">
        <v>18</v>
      </c>
      <c r="D53" s="19" t="s">
        <v>19</v>
      </c>
      <c r="E53" s="19">
        <v>0.48</v>
      </c>
      <c r="F53" s="19">
        <v>50</v>
      </c>
      <c r="G53" s="19">
        <v>0</v>
      </c>
      <c r="H53" s="19" t="s">
        <v>20</v>
      </c>
      <c r="I53" s="20" t="s">
        <v>21</v>
      </c>
      <c r="J53" s="19" t="s">
        <v>22</v>
      </c>
      <c r="K53" s="19">
        <v>142</v>
      </c>
      <c r="M53" s="19"/>
    </row>
    <row r="54" spans="1:13" s="21" customFormat="1" ht="19.95" customHeight="1" x14ac:dyDescent="0.3">
      <c r="A54" s="19" t="s">
        <v>112</v>
      </c>
      <c r="B54" s="19" t="s">
        <v>113</v>
      </c>
      <c r="C54" s="19" t="s">
        <v>18</v>
      </c>
      <c r="D54" s="19" t="s">
        <v>19</v>
      </c>
      <c r="E54" s="19">
        <v>8.77</v>
      </c>
      <c r="F54" s="19">
        <v>89</v>
      </c>
      <c r="G54" s="19">
        <v>0</v>
      </c>
      <c r="H54" s="19" t="s">
        <v>20</v>
      </c>
      <c r="I54" s="20" t="s">
        <v>21</v>
      </c>
      <c r="J54" s="19" t="s">
        <v>44</v>
      </c>
      <c r="K54" s="19">
        <v>140</v>
      </c>
      <c r="M54" s="19"/>
    </row>
    <row r="55" spans="1:13" s="21" customFormat="1" ht="19.95" customHeight="1" x14ac:dyDescent="0.3">
      <c r="A55" s="19" t="s">
        <v>49</v>
      </c>
      <c r="B55" s="19" t="s">
        <v>50</v>
      </c>
      <c r="C55" s="19" t="s">
        <v>35</v>
      </c>
      <c r="D55" s="19" t="s">
        <v>25</v>
      </c>
      <c r="E55" s="19">
        <v>1.08</v>
      </c>
      <c r="F55" s="19">
        <v>20</v>
      </c>
      <c r="G55" s="19">
        <v>0</v>
      </c>
      <c r="H55" s="19" t="s">
        <v>36</v>
      </c>
      <c r="I55" s="20" t="s">
        <v>37</v>
      </c>
      <c r="J55" s="19" t="s">
        <v>22</v>
      </c>
      <c r="K55" s="19">
        <v>123</v>
      </c>
      <c r="M55" s="19"/>
    </row>
    <row r="56" spans="1:13" s="21" customFormat="1" ht="19.95" customHeight="1" x14ac:dyDescent="0.3">
      <c r="A56" s="19" t="s">
        <v>114</v>
      </c>
      <c r="B56" s="19" t="s">
        <v>115</v>
      </c>
      <c r="C56" s="19" t="s">
        <v>18</v>
      </c>
      <c r="D56" s="19" t="s">
        <v>19</v>
      </c>
      <c r="E56" s="19">
        <v>1.23</v>
      </c>
      <c r="F56" s="19">
        <v>60</v>
      </c>
      <c r="G56" s="19">
        <v>0</v>
      </c>
      <c r="H56" s="19" t="s">
        <v>20</v>
      </c>
      <c r="I56" s="20" t="s">
        <v>21</v>
      </c>
      <c r="J56" s="19" t="s">
        <v>44</v>
      </c>
      <c r="K56" s="19">
        <v>146</v>
      </c>
      <c r="M56" s="19"/>
    </row>
    <row r="57" spans="1:13" s="21" customFormat="1" ht="19.95" customHeight="1" x14ac:dyDescent="0.3">
      <c r="A57" s="19" t="s">
        <v>76</v>
      </c>
      <c r="B57" s="19" t="s">
        <v>77</v>
      </c>
      <c r="C57" s="19" t="s">
        <v>78</v>
      </c>
      <c r="D57" s="19" t="s">
        <v>19</v>
      </c>
      <c r="E57" s="19">
        <v>427.49</v>
      </c>
      <c r="F57" s="22">
        <v>5330</v>
      </c>
      <c r="G57" s="22">
        <v>5670</v>
      </c>
      <c r="H57" s="19" t="s">
        <v>79</v>
      </c>
      <c r="I57" s="20" t="s">
        <v>80</v>
      </c>
      <c r="J57" s="19" t="s">
        <v>44</v>
      </c>
      <c r="K57" s="19">
        <v>133</v>
      </c>
      <c r="M57" s="19"/>
    </row>
    <row r="58" spans="1:13" s="21" customFormat="1" ht="19.95" customHeight="1" x14ac:dyDescent="0.3">
      <c r="A58" s="19" t="s">
        <v>116</v>
      </c>
      <c r="B58" s="19" t="s">
        <v>4</v>
      </c>
      <c r="C58" s="19" t="s">
        <v>18</v>
      </c>
      <c r="D58" s="19" t="s">
        <v>19</v>
      </c>
      <c r="E58" s="19">
        <v>66.900000000000006</v>
      </c>
      <c r="F58" s="19" t="s">
        <v>26</v>
      </c>
      <c r="G58" s="19" t="s">
        <v>26</v>
      </c>
      <c r="H58" s="19" t="s">
        <v>117</v>
      </c>
      <c r="I58" s="20" t="s">
        <v>118</v>
      </c>
      <c r="J58" s="19" t="s">
        <v>44</v>
      </c>
      <c r="K58" s="19">
        <v>141</v>
      </c>
      <c r="M58" s="19"/>
    </row>
    <row r="59" spans="1:13" s="21" customFormat="1" ht="19.95" customHeight="1" x14ac:dyDescent="0.3">
      <c r="A59" s="19" t="s">
        <v>16</v>
      </c>
      <c r="B59" s="19" t="s">
        <v>17</v>
      </c>
      <c r="C59" s="19" t="s">
        <v>18</v>
      </c>
      <c r="D59" s="19" t="s">
        <v>19</v>
      </c>
      <c r="E59" s="19">
        <v>1.36</v>
      </c>
      <c r="F59" s="19">
        <v>110</v>
      </c>
      <c r="G59" s="19">
        <v>0</v>
      </c>
      <c r="H59" s="19" t="s">
        <v>20</v>
      </c>
      <c r="I59" s="20" t="s">
        <v>21</v>
      </c>
      <c r="J59" s="19" t="s">
        <v>22</v>
      </c>
      <c r="K59" s="19">
        <v>115</v>
      </c>
      <c r="M59" s="19"/>
    </row>
    <row r="60" spans="1:13" x14ac:dyDescent="0.3">
      <c r="A60" s="4" t="s">
        <v>93</v>
      </c>
    </row>
    <row r="61" spans="1:13" s="2" customFormat="1" ht="15.6" x14ac:dyDescent="0.3">
      <c r="A61" s="6" t="s">
        <v>166</v>
      </c>
      <c r="B61" s="6" t="s">
        <v>166</v>
      </c>
      <c r="E61" s="25">
        <f>SUM(E3:E59)</f>
        <v>2273.1100000000006</v>
      </c>
      <c r="F61" s="25">
        <f t="shared" ref="F61:G61" si="0">SUM(F3:F59)</f>
        <v>34175</v>
      </c>
      <c r="G61" s="25">
        <f t="shared" si="0"/>
        <v>18288</v>
      </c>
    </row>
    <row r="62" spans="1:13" s="7" customFormat="1" ht="21" x14ac:dyDescent="0.4">
      <c r="E62" s="26"/>
      <c r="F62" s="34">
        <f>SUM(F61,G61)</f>
        <v>52463</v>
      </c>
      <c r="G62" s="34"/>
    </row>
  </sheetData>
  <mergeCells count="1">
    <mergeCell ref="F62:G62"/>
  </mergeCells>
  <conditionalFormatting sqref="A2:G59">
    <cfRule type="expression" dxfId="1" priority="1">
      <formula>$C2="Edge of Cambridge"</formula>
    </cfRule>
    <cfRule type="expression" dxfId="0" priority="2">
      <formula>$C2="Cambridge urban area"</formula>
    </cfRule>
  </conditionalFormatting>
  <hyperlinks>
    <hyperlink ref="I3" r:id="rId1" xr:uid="{E5542B53-ACAA-4995-A502-C2B568995EA6}"/>
    <hyperlink ref="I4" r:id="rId2" xr:uid="{91798E45-6DCA-41F6-9B77-98FF60ED2CDF}"/>
    <hyperlink ref="I5" r:id="rId3" xr:uid="{C084F7ED-EBF4-4E08-A4EA-E795F842B732}"/>
    <hyperlink ref="I6" r:id="rId4" xr:uid="{291690DD-F498-436A-BA98-078B8DC42790}"/>
    <hyperlink ref="I7" r:id="rId5" xr:uid="{93A8AC46-28EF-43B1-84DD-8F1F625FDE2E}"/>
    <hyperlink ref="I8" r:id="rId6" xr:uid="{F6BD929D-90FE-4892-AA1C-3F778776AC68}"/>
    <hyperlink ref="I9" r:id="rId7" xr:uid="{8FF9CF4D-94CA-4242-A63A-8A226A61A10F}"/>
    <hyperlink ref="I10" r:id="rId8" xr:uid="{2E7C6129-7453-4196-BC14-334A5CC2B505}"/>
    <hyperlink ref="I11" r:id="rId9" xr:uid="{6567C059-287B-4E65-A1BE-1389C6851A61}"/>
    <hyperlink ref="I12" r:id="rId10" xr:uid="{14D2CBF4-D954-4E11-B72F-75FA2AB698C1}"/>
    <hyperlink ref="I13" r:id="rId11" xr:uid="{FAECC3B6-8692-4D3D-A56E-9139F29D1C2C}"/>
    <hyperlink ref="I14" r:id="rId12" xr:uid="{2E3DDC3F-5AD8-45D6-9833-AC61A020AB77}"/>
    <hyperlink ref="I15" r:id="rId13" xr:uid="{C33EF2A0-F316-4F12-B9EA-954534C71B21}"/>
    <hyperlink ref="I16" r:id="rId14" xr:uid="{92DA5884-CFDF-4929-BEF0-B28CC275FE20}"/>
    <hyperlink ref="I17" r:id="rId15" xr:uid="{3CC4902E-E878-4C21-90BA-DFA54D886ED6}"/>
    <hyperlink ref="I18" r:id="rId16" xr:uid="{ECCDFDEC-7636-4049-AB1D-6927B024CA1D}"/>
    <hyperlink ref="I19" r:id="rId17" xr:uid="{A2D857CE-DAA2-4FAB-8FCE-9EDB4697A6E2}"/>
    <hyperlink ref="I20" r:id="rId18" xr:uid="{BD5A9FFD-5FA4-4C31-B9A3-67F9D1837E55}"/>
    <hyperlink ref="I21" r:id="rId19" xr:uid="{62145EA2-604F-47FB-BB09-F6EA2365A2B0}"/>
    <hyperlink ref="I22" r:id="rId20" xr:uid="{5CB98B42-082E-4886-A2FD-7D87D7658ED8}"/>
    <hyperlink ref="I23" r:id="rId21" xr:uid="{A2867072-179F-4668-B807-FD399CAA81AA}"/>
    <hyperlink ref="I24" r:id="rId22" xr:uid="{6C6FCF85-70F7-4CC4-8F9F-9EAF3E27B72B}"/>
    <hyperlink ref="I25" r:id="rId23" xr:uid="{4ABBAFB5-AA79-4C7B-A41F-1617455E1871}"/>
    <hyperlink ref="I26" r:id="rId24" xr:uid="{492329EF-9B5D-4794-9C7C-7AA9D3B7EB65}"/>
    <hyperlink ref="I27" r:id="rId25" xr:uid="{0B2199AD-1D8C-45B4-BB03-9FE28F6CF499}"/>
    <hyperlink ref="I28" r:id="rId26" xr:uid="{0C40DC16-5B18-4670-81B2-68E0D9838EAF}"/>
    <hyperlink ref="I29" r:id="rId27" xr:uid="{AFD3B2A0-1587-48B3-979B-61319981C31C}"/>
    <hyperlink ref="I30" r:id="rId28" xr:uid="{C756D45C-E052-4D41-888A-40B0ECC592D7}"/>
    <hyperlink ref="I31" r:id="rId29" xr:uid="{BFADFD66-5702-4421-A655-327BC65BB00A}"/>
    <hyperlink ref="I32" r:id="rId30" xr:uid="{4C65BC03-1709-489A-9971-D24A87EBA0FB}"/>
    <hyperlink ref="I33" r:id="rId31" xr:uid="{98C6F2F1-BBED-466E-8D1D-07D6EFC57063}"/>
    <hyperlink ref="I34" r:id="rId32" xr:uid="{5DAE3051-E366-4D88-891F-12E29980622D}"/>
    <hyperlink ref="I35" r:id="rId33" xr:uid="{F27E6F3A-F9B9-4740-9410-1B2C597684AD}"/>
    <hyperlink ref="I36" r:id="rId34" xr:uid="{B2E5C98A-B60A-4A8F-B4D0-5288ABA0B386}"/>
    <hyperlink ref="I37" r:id="rId35" xr:uid="{BF8ABE6F-D5BE-4A4B-8320-1ED04A3DF591}"/>
    <hyperlink ref="I38" r:id="rId36" xr:uid="{CEC81390-9727-4426-97CC-C069B2131CA0}"/>
    <hyperlink ref="I39" r:id="rId37" xr:uid="{91077D17-2F1D-402C-836B-9E8C1F0434BD}"/>
    <hyperlink ref="I40" r:id="rId38" xr:uid="{C5505429-34C3-437F-BD39-6A0E87AA6A0B}"/>
    <hyperlink ref="I41" r:id="rId39" xr:uid="{49B429F5-530F-44E0-AE6A-DB9CD47CB14E}"/>
    <hyperlink ref="I42" r:id="rId40" xr:uid="{7CFD4471-C3B2-4311-9E86-64F673B1F4C7}"/>
    <hyperlink ref="I43" r:id="rId41" xr:uid="{F98FC8A0-155D-4886-ACB8-8FC96696A8E2}"/>
    <hyperlink ref="I44" r:id="rId42" xr:uid="{86B4F96C-B7F7-43A0-9FF3-8D4074FDF034}"/>
    <hyperlink ref="I45" r:id="rId43" xr:uid="{A2DF12EE-702D-4821-B729-A31C95DE0658}"/>
    <hyperlink ref="I46" r:id="rId44" xr:uid="{89CCE9E3-1A2A-4A49-A552-F2CE81F1F6EC}"/>
    <hyperlink ref="I47" r:id="rId45" xr:uid="{A690C691-6929-4F4E-B06E-2B6A0CEF61B9}"/>
    <hyperlink ref="I48" r:id="rId46" xr:uid="{47CBBEFA-A090-4DEB-9048-91A25444F52D}"/>
    <hyperlink ref="I49" r:id="rId47" xr:uid="{6B598A1D-AF43-4146-99DB-373EE19B6E19}"/>
    <hyperlink ref="I50" r:id="rId48" xr:uid="{B8C57B3D-645E-4960-87EE-24FAF73BC9EE}"/>
    <hyperlink ref="I51" r:id="rId49" xr:uid="{C354E9B5-ECFD-4445-BB9F-C6F3224372F4}"/>
    <hyperlink ref="I52" r:id="rId50" xr:uid="{7B434639-F7E9-4340-B2AD-C0F0D6C7AF7E}"/>
    <hyperlink ref="I53" r:id="rId51" xr:uid="{15F757A3-BC32-4D0F-9AD1-EFB92CD1A175}"/>
    <hyperlink ref="I54" r:id="rId52" xr:uid="{BF6EECC7-F360-48BE-A90F-F5777B9D84FC}"/>
    <hyperlink ref="I55" r:id="rId53" xr:uid="{7CA996F7-08F2-4DD4-8D59-3840BF53B9F6}"/>
    <hyperlink ref="I56" r:id="rId54" xr:uid="{BBED98EE-6B34-430C-9668-2C3B94D84320}"/>
    <hyperlink ref="I57" r:id="rId55" xr:uid="{D0DA1603-1DED-4CEB-9B05-3F73BEA05656}"/>
    <hyperlink ref="I58" r:id="rId56" xr:uid="{FDD839E3-CD4A-44B4-872A-D300E89C73FA}"/>
    <hyperlink ref="I59" r:id="rId57" xr:uid="{8ACE6382-4A39-4B24-B7D9-08DE1AE0B62B}"/>
  </hyperlinks>
  <pageMargins left="0.7" right="0.7" top="0.75" bottom="0.75" header="0.3" footer="0.3"/>
  <pageSetup paperSize="9" scale="41" orientation="portrait" horizontalDpi="4294967293" r:id="rId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EE4ED-D7F8-4C27-BFE0-59A20E83BD52}">
  <sheetPr>
    <pageSetUpPr fitToPage="1"/>
  </sheetPr>
  <dimension ref="A1:C22"/>
  <sheetViews>
    <sheetView workbookViewId="0">
      <selection activeCell="B21" sqref="B21"/>
    </sheetView>
  </sheetViews>
  <sheetFormatPr defaultRowHeight="14.4" x14ac:dyDescent="0.3"/>
  <cols>
    <col min="1" max="1" width="46.44140625" customWidth="1"/>
    <col min="3" max="3" width="11.109375" customWidth="1"/>
  </cols>
  <sheetData>
    <row r="1" spans="1:3" s="3" customFormat="1" ht="18" x14ac:dyDescent="0.35">
      <c r="A1" s="3" t="s">
        <v>1</v>
      </c>
    </row>
    <row r="2" spans="1:3" hidden="1" x14ac:dyDescent="0.3">
      <c r="A2" t="s">
        <v>0</v>
      </c>
    </row>
    <row r="3" spans="1:3" x14ac:dyDescent="0.3">
      <c r="B3" s="35" t="s">
        <v>168</v>
      </c>
      <c r="C3" s="36"/>
    </row>
    <row r="4" spans="1:3" s="1" customFormat="1" x14ac:dyDescent="0.3">
      <c r="A4" s="1" t="s">
        <v>9</v>
      </c>
      <c r="B4" s="1" t="s">
        <v>2</v>
      </c>
      <c r="C4" s="1" t="s">
        <v>3</v>
      </c>
    </row>
    <row r="5" spans="1:3" x14ac:dyDescent="0.3">
      <c r="A5" s="24" t="s">
        <v>18</v>
      </c>
      <c r="B5" s="24">
        <f>SUMIF('Site allocations - Nov 2021'!$C$3:$C$59,$A5,'Site allocations - Nov 2021'!F$3:F$59)</f>
        <v>5167</v>
      </c>
      <c r="C5" s="24">
        <f>SUMIF('Site allocations - Nov 2021'!$C$3:$C$59,$A5,'Site allocations - Nov 2021'!G$3:G$59)</f>
        <v>4450</v>
      </c>
    </row>
    <row r="6" spans="1:3" x14ac:dyDescent="0.3">
      <c r="A6" s="23" t="s">
        <v>63</v>
      </c>
      <c r="B6" s="23">
        <f>SUMIF('Site allocations - Nov 2021'!$C$3:$C$59,$A6,'Site allocations - Nov 2021'!F$3:F$59)</f>
        <v>11400</v>
      </c>
      <c r="C6" s="23">
        <f>SUMIF('Site allocations - Nov 2021'!$C$3:$C$59,$A6,'Site allocations - Nov 2021'!G$3:G$59)</f>
        <v>4150</v>
      </c>
    </row>
    <row r="7" spans="1:3" x14ac:dyDescent="0.3">
      <c r="A7" t="s">
        <v>30</v>
      </c>
      <c r="B7">
        <f>SUMIF('Site allocations - Nov 2021'!$C$3:$C$59,$A7,'Site allocations - Nov 2021'!F$3:F$59)</f>
        <v>420</v>
      </c>
      <c r="C7">
        <f>SUMIF('Site allocations - Nov 2021'!$C$3:$C$59,$A7,'Site allocations - Nov 2021'!G$3:G$59)</f>
        <v>0</v>
      </c>
    </row>
    <row r="8" spans="1:3" x14ac:dyDescent="0.3">
      <c r="A8" t="s">
        <v>35</v>
      </c>
      <c r="B8">
        <f>SUMIF('Site allocations - Nov 2021'!$C$3:$C$59,$A8,'Site allocations - Nov 2021'!F$3:F$59)</f>
        <v>463</v>
      </c>
      <c r="C8">
        <f>SUMIF('Site allocations - Nov 2021'!$C$3:$C$59,$A8,'Site allocations - Nov 2021'!G$3:G$59)</f>
        <v>0</v>
      </c>
    </row>
    <row r="9" spans="1:3" x14ac:dyDescent="0.3">
      <c r="A9" s="21" t="s">
        <v>78</v>
      </c>
      <c r="B9" s="21">
        <f>SUMIF('Site allocations - Nov 2021'!$C$3:$C$59,$A9,'Site allocations - Nov 2021'!F$3:F$59)</f>
        <v>16725</v>
      </c>
      <c r="C9" s="21">
        <f>SUMIF('Site allocations - Nov 2021'!$C$3:$C$59,$A9,'Site allocations - Nov 2021'!G$3:G$59)</f>
        <v>9688</v>
      </c>
    </row>
    <row r="10" spans="1:3" s="1" customFormat="1" x14ac:dyDescent="0.3">
      <c r="A10" s="1" t="s">
        <v>166</v>
      </c>
      <c r="B10" s="1">
        <f>SUM(B5:B9)</f>
        <v>34175</v>
      </c>
      <c r="C10" s="1">
        <f>SUM(C5:C9)</f>
        <v>18288</v>
      </c>
    </row>
    <row r="11" spans="1:3" x14ac:dyDescent="0.3">
      <c r="A11" t="s">
        <v>167</v>
      </c>
      <c r="B11" s="8" t="str">
        <f>IF(SUM('Site allocations - Nov 2021'!F$3:F$59)=B10,"OK","ERROR")</f>
        <v>OK</v>
      </c>
      <c r="C11" s="8" t="str">
        <f>IF(SUM('Site allocations - Nov 2021'!G$3:G$59)=C10,"OK","ERROR")</f>
        <v>OK</v>
      </c>
    </row>
    <row r="13" spans="1:3" x14ac:dyDescent="0.3">
      <c r="A13" t="s">
        <v>170</v>
      </c>
      <c r="B13">
        <v>2.2000000000000002</v>
      </c>
      <c r="C13">
        <v>2.2000000000000002</v>
      </c>
    </row>
    <row r="15" spans="1:3" x14ac:dyDescent="0.3">
      <c r="B15" s="35" t="s">
        <v>169</v>
      </c>
      <c r="C15" s="36"/>
    </row>
    <row r="16" spans="1:3" s="1" customFormat="1" x14ac:dyDescent="0.3">
      <c r="A16" s="1" t="s">
        <v>9</v>
      </c>
      <c r="B16" s="1" t="s">
        <v>2</v>
      </c>
      <c r="C16" s="1" t="s">
        <v>3</v>
      </c>
    </row>
    <row r="17" spans="1:3" x14ac:dyDescent="0.3">
      <c r="A17" s="24" t="s">
        <v>18</v>
      </c>
      <c r="B17" s="27">
        <f>B$13*B5</f>
        <v>11367.400000000001</v>
      </c>
      <c r="C17" s="27">
        <f>C$13*C5</f>
        <v>9790</v>
      </c>
    </row>
    <row r="18" spans="1:3" x14ac:dyDescent="0.3">
      <c r="A18" s="23" t="s">
        <v>63</v>
      </c>
      <c r="B18" s="28">
        <f>B$13*B6</f>
        <v>25080.000000000004</v>
      </c>
      <c r="C18" s="28">
        <f t="shared" ref="C18:C21" si="0">C$13*C6</f>
        <v>9130</v>
      </c>
    </row>
    <row r="19" spans="1:3" x14ac:dyDescent="0.3">
      <c r="A19" t="s">
        <v>30</v>
      </c>
      <c r="B19" s="9">
        <f t="shared" ref="B19:B21" si="1">B$13*B7</f>
        <v>924.00000000000011</v>
      </c>
      <c r="C19" s="9">
        <f t="shared" si="0"/>
        <v>0</v>
      </c>
    </row>
    <row r="20" spans="1:3" x14ac:dyDescent="0.3">
      <c r="A20" t="s">
        <v>35</v>
      </c>
      <c r="B20" s="9">
        <f t="shared" si="1"/>
        <v>1018.6000000000001</v>
      </c>
      <c r="C20" s="9">
        <f t="shared" si="0"/>
        <v>0</v>
      </c>
    </row>
    <row r="21" spans="1:3" x14ac:dyDescent="0.3">
      <c r="A21" s="21" t="s">
        <v>78</v>
      </c>
      <c r="B21" s="29">
        <f t="shared" si="1"/>
        <v>36795</v>
      </c>
      <c r="C21" s="29">
        <f t="shared" si="0"/>
        <v>21313.600000000002</v>
      </c>
    </row>
    <row r="22" spans="1:3" s="1" customFormat="1" x14ac:dyDescent="0.3">
      <c r="A22" s="1" t="s">
        <v>166</v>
      </c>
      <c r="B22" s="10">
        <f>SUM(B17:B21)</f>
        <v>75185</v>
      </c>
      <c r="C22" s="10">
        <f>SUM(C17:C21)</f>
        <v>40233.600000000006</v>
      </c>
    </row>
  </sheetData>
  <mergeCells count="2">
    <mergeCell ref="B3:C3"/>
    <mergeCell ref="B15:C15"/>
  </mergeCells>
  <pageMargins left="0.70866141732283472" right="0.70866141732283472" top="0.74803149606299213" bottom="0.74803149606299213" header="0.31496062992125984" footer="0.31496062992125984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01130-29E5-4B5B-B476-28F84D4FFAA6}">
  <sheetPr>
    <pageSetUpPr fitToPage="1"/>
  </sheetPr>
  <dimension ref="A1:E6"/>
  <sheetViews>
    <sheetView workbookViewId="0">
      <selection activeCell="B6" sqref="B6"/>
    </sheetView>
  </sheetViews>
  <sheetFormatPr defaultRowHeight="14.4" x14ac:dyDescent="0.3"/>
  <cols>
    <col min="1" max="1" width="27.77734375" customWidth="1"/>
    <col min="2" max="2" width="21.33203125" customWidth="1"/>
  </cols>
  <sheetData>
    <row r="1" spans="1:5" s="3" customFormat="1" ht="18" x14ac:dyDescent="0.35">
      <c r="A1" s="3" t="s">
        <v>195</v>
      </c>
    </row>
    <row r="2" spans="1:5" s="1" customFormat="1" x14ac:dyDescent="0.3">
      <c r="A2" s="1" t="s">
        <v>9</v>
      </c>
      <c r="B2" s="1" t="s">
        <v>171</v>
      </c>
      <c r="C2" s="1" t="s">
        <v>2</v>
      </c>
      <c r="D2" s="1" t="s">
        <v>3</v>
      </c>
      <c r="E2" s="1" t="s">
        <v>166</v>
      </c>
    </row>
    <row r="3" spans="1:5" s="21" customFormat="1" x14ac:dyDescent="0.3">
      <c r="A3" s="21" t="s">
        <v>172</v>
      </c>
      <c r="B3" s="29">
        <v>148500</v>
      </c>
      <c r="C3" s="29">
        <v>0</v>
      </c>
      <c r="D3" s="29">
        <v>0</v>
      </c>
      <c r="E3" s="29">
        <f>SUM(B3:D3)</f>
        <v>148500</v>
      </c>
    </row>
    <row r="4" spans="1:5" x14ac:dyDescent="0.3">
      <c r="A4" s="24" t="s">
        <v>18</v>
      </c>
      <c r="B4" s="27">
        <v>0</v>
      </c>
      <c r="C4" s="27">
        <f>'Housing Delivery'!B17</f>
        <v>11367.400000000001</v>
      </c>
      <c r="D4" s="27">
        <f>'Housing Delivery'!C17</f>
        <v>9790</v>
      </c>
      <c r="E4" s="27">
        <f>SUM(B4:D4)</f>
        <v>21157.4</v>
      </c>
    </row>
    <row r="5" spans="1:5" x14ac:dyDescent="0.3">
      <c r="A5" s="23" t="s">
        <v>63</v>
      </c>
      <c r="B5" s="28">
        <v>0</v>
      </c>
      <c r="C5" s="28">
        <f>'Housing Delivery'!B18</f>
        <v>25080.000000000004</v>
      </c>
      <c r="D5" s="28">
        <f>'Housing Delivery'!C18</f>
        <v>9130</v>
      </c>
      <c r="E5" s="28">
        <f>SUM(B5:D5)</f>
        <v>34210</v>
      </c>
    </row>
    <row r="6" spans="1:5" s="1" customFormat="1" x14ac:dyDescent="0.3">
      <c r="A6" s="1" t="s">
        <v>166</v>
      </c>
      <c r="B6" s="10">
        <f>SUM(B3:B5)</f>
        <v>148500</v>
      </c>
      <c r="C6" s="10">
        <f>SUM(C3:C5)</f>
        <v>36447.400000000009</v>
      </c>
      <c r="D6" s="10">
        <f>SUM(D3:D5)</f>
        <v>18920</v>
      </c>
      <c r="E6" s="10">
        <f>SUM(E3:E5)</f>
        <v>203867.4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F3446-88EC-4A7E-BC62-04DF8F9010B2}">
  <dimension ref="A1:F66"/>
  <sheetViews>
    <sheetView tabSelected="1" workbookViewId="0">
      <selection activeCell="D25" sqref="D25"/>
    </sheetView>
  </sheetViews>
  <sheetFormatPr defaultRowHeight="14.4" x14ac:dyDescent="0.3"/>
  <cols>
    <col min="1" max="1" width="48.88671875" customWidth="1"/>
    <col min="2" max="2" width="12.33203125" customWidth="1"/>
    <col min="3" max="4" width="8.77734375" customWidth="1"/>
    <col min="5" max="5" width="7.44140625" customWidth="1"/>
  </cols>
  <sheetData>
    <row r="1" spans="1:6" s="3" customFormat="1" ht="18" x14ac:dyDescent="0.35">
      <c r="A1" s="3" t="s">
        <v>173</v>
      </c>
    </row>
    <row r="2" spans="1:6" s="1" customFormat="1" x14ac:dyDescent="0.3">
      <c r="A2" s="1" t="s">
        <v>9</v>
      </c>
      <c r="B2" s="1" t="s">
        <v>171</v>
      </c>
      <c r="C2" s="1" t="s">
        <v>2</v>
      </c>
      <c r="D2" s="1" t="s">
        <v>3</v>
      </c>
      <c r="E2" s="1" t="s">
        <v>166</v>
      </c>
    </row>
    <row r="3" spans="1:6" x14ac:dyDescent="0.3">
      <c r="A3" s="21" t="s">
        <v>172</v>
      </c>
      <c r="B3" s="38">
        <v>42.885999999999981</v>
      </c>
      <c r="C3" s="38">
        <v>0</v>
      </c>
      <c r="D3" s="38">
        <v>0</v>
      </c>
      <c r="E3" s="38">
        <f>SUM(B3:D3)</f>
        <v>42.885999999999981</v>
      </c>
    </row>
    <row r="4" spans="1:6" x14ac:dyDescent="0.3">
      <c r="A4" s="24" t="s">
        <v>18</v>
      </c>
      <c r="B4" s="37">
        <v>0</v>
      </c>
      <c r="C4" s="37">
        <v>0</v>
      </c>
      <c r="D4" s="37">
        <v>0</v>
      </c>
      <c r="E4" s="37">
        <f>SUM(B4:D4)</f>
        <v>0</v>
      </c>
    </row>
    <row r="5" spans="1:6" x14ac:dyDescent="0.3">
      <c r="A5" s="39" t="s">
        <v>63</v>
      </c>
      <c r="B5" s="40">
        <v>0</v>
      </c>
      <c r="C5" s="40">
        <f>B50+C51</f>
        <v>23.392481447499812</v>
      </c>
      <c r="D5" s="40">
        <f>D52</f>
        <v>5.4040316984749248</v>
      </c>
      <c r="E5" s="40">
        <f>SUM(B5:D5)</f>
        <v>28.796513145974735</v>
      </c>
    </row>
    <row r="6" spans="1:6" s="1" customFormat="1" x14ac:dyDescent="0.3">
      <c r="A6" s="1" t="s">
        <v>166</v>
      </c>
      <c r="B6" s="11">
        <f>SUM(B3:B5)</f>
        <v>42.885999999999981</v>
      </c>
      <c r="C6" s="11">
        <f>SUM(C3:C5)</f>
        <v>23.392481447499812</v>
      </c>
      <c r="D6" s="11">
        <f>SUM(D3:D5)</f>
        <v>5.4040316984749248</v>
      </c>
      <c r="E6" s="11">
        <f>SUM(E3:E5)</f>
        <v>71.682513145974724</v>
      </c>
    </row>
    <row r="8" spans="1:6" s="3" customFormat="1" ht="18" x14ac:dyDescent="0.35">
      <c r="A8" s="3" t="s">
        <v>196</v>
      </c>
    </row>
    <row r="9" spans="1:6" x14ac:dyDescent="0.3">
      <c r="A9" t="s">
        <v>178</v>
      </c>
      <c r="B9">
        <v>1118</v>
      </c>
    </row>
    <row r="10" spans="1:6" x14ac:dyDescent="0.3">
      <c r="A10" t="s">
        <v>177</v>
      </c>
      <c r="B10">
        <v>651</v>
      </c>
    </row>
    <row r="11" spans="1:6" x14ac:dyDescent="0.3">
      <c r="A11" t="s">
        <v>197</v>
      </c>
      <c r="B11" s="18">
        <v>0.3</v>
      </c>
      <c r="F11" t="s">
        <v>198</v>
      </c>
    </row>
    <row r="12" spans="1:6" x14ac:dyDescent="0.3">
      <c r="A12" t="s">
        <v>176</v>
      </c>
      <c r="B12">
        <v>200</v>
      </c>
      <c r="C12" s="16"/>
      <c r="F12" t="s">
        <v>199</v>
      </c>
    </row>
    <row r="13" spans="1:6" x14ac:dyDescent="0.3">
      <c r="A13" t="s">
        <v>179</v>
      </c>
      <c r="B13" s="18">
        <v>0.2</v>
      </c>
    </row>
    <row r="14" spans="1:6" s="1" customFormat="1" x14ac:dyDescent="0.3">
      <c r="A14" s="1" t="s">
        <v>184</v>
      </c>
      <c r="B14" s="10">
        <f>(1-B11)*B10+(1-B13)*(B9-B10-B12)</f>
        <v>669.3</v>
      </c>
    </row>
    <row r="15" spans="1:6" s="1" customFormat="1" x14ac:dyDescent="0.3">
      <c r="B15" s="10"/>
    </row>
    <row r="16" spans="1:6" s="3" customFormat="1" ht="18" x14ac:dyDescent="0.35">
      <c r="A16" s="3" t="s">
        <v>201</v>
      </c>
      <c r="B16" s="30" t="s">
        <v>202</v>
      </c>
      <c r="C16" s="30" t="s">
        <v>2</v>
      </c>
      <c r="D16" s="30" t="s">
        <v>3</v>
      </c>
      <c r="E16" s="30" t="s">
        <v>166</v>
      </c>
    </row>
    <row r="17" spans="1:6" s="5" customFormat="1" x14ac:dyDescent="0.3">
      <c r="A17" s="5" t="s">
        <v>190</v>
      </c>
      <c r="B17" s="14">
        <v>2211</v>
      </c>
      <c r="C17" s="14">
        <f>$B17*'City Population'!C$6/'City Population'!$B$6</f>
        <v>542.66128888888898</v>
      </c>
      <c r="D17" s="14">
        <f>$B17*'City Population'!D$6/'City Population'!$B$6</f>
        <v>281.69777777777779</v>
      </c>
      <c r="E17" s="14">
        <f t="shared" ref="E17:E18" si="0">SUM(B17:D17)</f>
        <v>3035.3590666666669</v>
      </c>
    </row>
    <row r="18" spans="1:6" s="5" customFormat="1" x14ac:dyDescent="0.3">
      <c r="A18" s="5" t="s">
        <v>189</v>
      </c>
      <c r="B18" s="14">
        <f>B14</f>
        <v>669.3</v>
      </c>
      <c r="C18" s="14">
        <f>$B18*'City Population'!C$6/'City Population'!$B$6</f>
        <v>164.27100888888893</v>
      </c>
      <c r="D18" s="14">
        <f>$B18*'City Population'!D$6/'City Population'!$B$6</f>
        <v>85.273777777777781</v>
      </c>
      <c r="E18" s="14">
        <f t="shared" si="0"/>
        <v>918.84478666666666</v>
      </c>
    </row>
    <row r="19" spans="1:6" s="1" customFormat="1" x14ac:dyDescent="0.3">
      <c r="A19" s="1" t="s">
        <v>203</v>
      </c>
      <c r="B19" s="10">
        <f>SUM(B17:B18)</f>
        <v>2880.3</v>
      </c>
      <c r="C19" s="10">
        <f>SUM(C17:C18)</f>
        <v>706.93229777777788</v>
      </c>
      <c r="D19" s="10">
        <f>SUM(D17:D18)</f>
        <v>366.9715555555556</v>
      </c>
      <c r="E19" s="10">
        <f>SUM(E17:E18)</f>
        <v>3954.2038533333334</v>
      </c>
      <c r="F19" s="5" t="s">
        <v>200</v>
      </c>
    </row>
    <row r="20" spans="1:6" s="1" customFormat="1" x14ac:dyDescent="0.3">
      <c r="B20" s="10"/>
      <c r="C20" s="10"/>
      <c r="D20" s="10"/>
      <c r="E20" s="10"/>
    </row>
    <row r="21" spans="1:6" s="3" customFormat="1" ht="18" x14ac:dyDescent="0.35">
      <c r="A21" s="3" t="s">
        <v>191</v>
      </c>
      <c r="B21" s="15"/>
    </row>
    <row r="22" spans="1:6" s="1" customFormat="1" x14ac:dyDescent="0.3">
      <c r="A22" s="1" t="s">
        <v>192</v>
      </c>
      <c r="B22" s="17">
        <f>B19/'City Population'!B6</f>
        <v>1.9395959595959598E-2</v>
      </c>
      <c r="C22" s="10"/>
      <c r="D22" s="10"/>
      <c r="E22" s="10"/>
    </row>
    <row r="23" spans="1:6" s="5" customFormat="1" x14ac:dyDescent="0.3"/>
    <row r="24" spans="1:6" s="3" customFormat="1" ht="18" x14ac:dyDescent="0.35">
      <c r="A24" s="3" t="s">
        <v>181</v>
      </c>
    </row>
    <row r="25" spans="1:6" x14ac:dyDescent="0.3">
      <c r="A25" s="24" t="s">
        <v>174</v>
      </c>
      <c r="B25" s="41">
        <f>10000*$B3/'City Population'!B3</f>
        <v>2.8879461279461269</v>
      </c>
    </row>
    <row r="26" spans="1:6" x14ac:dyDescent="0.3">
      <c r="A26" s="24" t="s">
        <v>180</v>
      </c>
      <c r="B26" s="42">
        <v>0.98902590764443532</v>
      </c>
    </row>
    <row r="27" spans="1:6" x14ac:dyDescent="0.3">
      <c r="A27" s="24" t="s">
        <v>175</v>
      </c>
      <c r="B27" s="41">
        <f>B26*B25</f>
        <v>2.8562535404201506</v>
      </c>
    </row>
    <row r="29" spans="1:6" s="3" customFormat="1" ht="18" x14ac:dyDescent="0.35">
      <c r="A29" s="3" t="s">
        <v>207</v>
      </c>
    </row>
    <row r="30" spans="1:6" x14ac:dyDescent="0.3">
      <c r="A30" t="s">
        <v>186</v>
      </c>
      <c r="B30" s="12">
        <v>7.5221149012567325</v>
      </c>
    </row>
    <row r="31" spans="1:6" x14ac:dyDescent="0.3">
      <c r="A31" t="s">
        <v>183</v>
      </c>
      <c r="C31" s="12">
        <f>B$25*'City Population'!C$6/10000</f>
        <v>10.525812770370369</v>
      </c>
    </row>
    <row r="32" spans="1:6" x14ac:dyDescent="0.3">
      <c r="A32" t="s">
        <v>182</v>
      </c>
      <c r="D32" s="12">
        <f>B$25*'City Population'!D$6/10000</f>
        <v>5.4639940740740718</v>
      </c>
    </row>
    <row r="33" spans="1:5" s="1" customFormat="1" x14ac:dyDescent="0.3">
      <c r="A33" s="1" t="s">
        <v>188</v>
      </c>
      <c r="D33" s="13"/>
      <c r="E33" s="13">
        <f>SUM(B30,C31,D32)</f>
        <v>23.511921745701173</v>
      </c>
    </row>
    <row r="34" spans="1:5" s="1" customFormat="1" x14ac:dyDescent="0.3">
      <c r="D34" s="13"/>
      <c r="E34" s="13"/>
    </row>
    <row r="35" spans="1:5" s="3" customFormat="1" ht="18" x14ac:dyDescent="0.35">
      <c r="A35" s="3" t="s">
        <v>206</v>
      </c>
    </row>
    <row r="36" spans="1:5" x14ac:dyDescent="0.3">
      <c r="A36" t="s">
        <v>186</v>
      </c>
      <c r="B36" s="12">
        <v>7.5221149012567325</v>
      </c>
    </row>
    <row r="37" spans="1:5" x14ac:dyDescent="0.3">
      <c r="A37" t="s">
        <v>208</v>
      </c>
      <c r="C37" s="12">
        <f>B$27*'City Population'!C$6/10000</f>
        <v>10.410301528910942</v>
      </c>
    </row>
    <row r="38" spans="1:5" x14ac:dyDescent="0.3">
      <c r="A38" t="s">
        <v>209</v>
      </c>
      <c r="D38" s="12">
        <f>B$27*'City Population'!D$6/10000</f>
        <v>5.4040316984749248</v>
      </c>
    </row>
    <row r="39" spans="1:5" s="1" customFormat="1" x14ac:dyDescent="0.3">
      <c r="A39" s="1" t="s">
        <v>211</v>
      </c>
      <c r="D39" s="13"/>
      <c r="E39" s="13">
        <f>SUM(B36,C37,D38)</f>
        <v>23.336448128642598</v>
      </c>
    </row>
    <row r="40" spans="1:5" s="1" customFormat="1" x14ac:dyDescent="0.3">
      <c r="D40" s="13"/>
      <c r="E40" s="13"/>
    </row>
    <row r="41" spans="1:5" s="1" customFormat="1" x14ac:dyDescent="0.3">
      <c r="D41" s="13"/>
      <c r="E41" s="13"/>
    </row>
    <row r="42" spans="1:5" s="3" customFormat="1" ht="18" x14ac:dyDescent="0.35">
      <c r="A42" s="3" t="s">
        <v>205</v>
      </c>
    </row>
    <row r="43" spans="1:5" x14ac:dyDescent="0.3">
      <c r="A43" t="s">
        <v>185</v>
      </c>
      <c r="B43" s="12">
        <v>12.982179918588868</v>
      </c>
    </row>
    <row r="44" spans="1:5" x14ac:dyDescent="0.3">
      <c r="A44" t="s">
        <v>183</v>
      </c>
      <c r="C44" s="12">
        <f>B$25*'City Population'!C$6/10000</f>
        <v>10.525812770370369</v>
      </c>
    </row>
    <row r="45" spans="1:5" x14ac:dyDescent="0.3">
      <c r="A45" t="s">
        <v>182</v>
      </c>
      <c r="D45" s="12">
        <f>B$25*'City Population'!D$6/10000</f>
        <v>5.4639940740740718</v>
      </c>
    </row>
    <row r="46" spans="1:5" s="1" customFormat="1" x14ac:dyDescent="0.3">
      <c r="A46" s="1" t="s">
        <v>187</v>
      </c>
      <c r="D46" s="13"/>
      <c r="E46" s="13">
        <f>SUM(B43,C44,D45)</f>
        <v>28.971986763033307</v>
      </c>
    </row>
    <row r="47" spans="1:5" s="1" customFormat="1" x14ac:dyDescent="0.3">
      <c r="D47" s="13"/>
      <c r="E47" s="13"/>
    </row>
    <row r="48" spans="1:5" s="3" customFormat="1" ht="18" x14ac:dyDescent="0.35">
      <c r="A48" s="3" t="s">
        <v>204</v>
      </c>
    </row>
    <row r="49" spans="1:6" s="3" customFormat="1" ht="18" x14ac:dyDescent="0.35">
      <c r="B49" s="30" t="s">
        <v>202</v>
      </c>
      <c r="C49" s="30" t="s">
        <v>2</v>
      </c>
      <c r="D49" s="30" t="s">
        <v>3</v>
      </c>
      <c r="E49" s="30" t="s">
        <v>166</v>
      </c>
    </row>
    <row r="50" spans="1:6" x14ac:dyDescent="0.3">
      <c r="A50" t="s">
        <v>185</v>
      </c>
      <c r="B50" s="12">
        <v>12.982179918588868</v>
      </c>
    </row>
    <row r="51" spans="1:6" x14ac:dyDescent="0.3">
      <c r="A51" t="s">
        <v>208</v>
      </c>
      <c r="C51" s="12">
        <f>B$27*'City Population'!C$6/10000</f>
        <v>10.410301528910942</v>
      </c>
    </row>
    <row r="52" spans="1:6" x14ac:dyDescent="0.3">
      <c r="A52" t="s">
        <v>209</v>
      </c>
      <c r="D52" s="12">
        <f>B$27*'City Population'!D$6/10000</f>
        <v>5.4040316984749248</v>
      </c>
    </row>
    <row r="53" spans="1:6" s="1" customFormat="1" x14ac:dyDescent="0.3">
      <c r="A53" s="1" t="s">
        <v>210</v>
      </c>
      <c r="D53" s="13"/>
      <c r="E53" s="13">
        <f>SUM(B50,C51,D52)</f>
        <v>28.796513145974735</v>
      </c>
    </row>
    <row r="54" spans="1:6" x14ac:dyDescent="0.3">
      <c r="D54" s="1"/>
      <c r="E54" s="13"/>
      <c r="F54" s="1"/>
    </row>
    <row r="55" spans="1:6" x14ac:dyDescent="0.3">
      <c r="D55" s="1"/>
      <c r="E55" s="13"/>
    </row>
    <row r="56" spans="1:6" s="3" customFormat="1" ht="18" x14ac:dyDescent="0.35">
      <c r="A56" s="31" t="s">
        <v>212</v>
      </c>
      <c r="B56" s="31"/>
      <c r="C56" s="31"/>
      <c r="D56" s="31"/>
      <c r="E56" s="31"/>
    </row>
    <row r="57" spans="1:6" x14ac:dyDescent="0.3">
      <c r="A57" s="32" t="s">
        <v>188</v>
      </c>
      <c r="B57" s="32"/>
      <c r="C57" s="32"/>
      <c r="D57" s="32"/>
      <c r="E57" s="33">
        <f>1000*E$33/'City Population'!E$5</f>
        <v>0.68728213229176183</v>
      </c>
    </row>
    <row r="59" spans="1:6" s="3" customFormat="1" ht="18" x14ac:dyDescent="0.35">
      <c r="A59" s="31" t="s">
        <v>212</v>
      </c>
      <c r="B59" s="31"/>
      <c r="C59" s="31"/>
      <c r="D59" s="31"/>
      <c r="E59" s="31"/>
    </row>
    <row r="60" spans="1:6" s="1" customFormat="1" x14ac:dyDescent="0.3">
      <c r="A60" s="32" t="s">
        <v>211</v>
      </c>
      <c r="B60" s="32"/>
      <c r="C60" s="32"/>
      <c r="D60" s="32"/>
      <c r="E60" s="33">
        <f>1000*E$39/'City Population'!E$5</f>
        <v>0.68215282457300785</v>
      </c>
    </row>
    <row r="62" spans="1:6" s="3" customFormat="1" ht="18" x14ac:dyDescent="0.35">
      <c r="A62" s="31" t="s">
        <v>212</v>
      </c>
      <c r="B62" s="31"/>
      <c r="C62" s="31"/>
      <c r="D62" s="31"/>
      <c r="E62" s="31"/>
    </row>
    <row r="63" spans="1:6" s="3" customFormat="1" ht="14.4" customHeight="1" x14ac:dyDescent="0.35">
      <c r="A63" s="32" t="s">
        <v>187</v>
      </c>
      <c r="B63" s="31"/>
      <c r="C63" s="31"/>
      <c r="D63" s="31"/>
      <c r="E63" s="33">
        <f>1000*E$46/'City Population'!E$5</f>
        <v>0.84688648825002355</v>
      </c>
      <c r="F63" s="1"/>
    </row>
    <row r="65" spans="1:5" s="3" customFormat="1" ht="18" x14ac:dyDescent="0.35">
      <c r="A65" s="31" t="s">
        <v>212</v>
      </c>
      <c r="B65" s="31"/>
      <c r="C65" s="31"/>
      <c r="D65" s="31"/>
      <c r="E65" s="31"/>
    </row>
    <row r="66" spans="1:5" s="1" customFormat="1" x14ac:dyDescent="0.3">
      <c r="A66" s="32" t="s">
        <v>210</v>
      </c>
      <c r="B66" s="32"/>
      <c r="C66" s="32"/>
      <c r="D66" s="32"/>
      <c r="E66" s="33">
        <f>1000*E$53/'City Population'!E$5</f>
        <v>0.84175718053126969</v>
      </c>
    </row>
  </sheetData>
  <pageMargins left="0.7" right="0.7" top="0.75" bottom="0.75" header="0.3" footer="0.3"/>
  <pageSetup paperSize="9" fitToWidth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Site allocations - Nov 2021</vt:lpstr>
      <vt:lpstr>Housing Delivery</vt:lpstr>
      <vt:lpstr>City Population</vt:lpstr>
      <vt:lpstr>Allotment Provision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Fox</dc:creator>
  <cp:lastModifiedBy>Dave Fox</cp:lastModifiedBy>
  <cp:lastPrinted>2022-02-22T10:24:10Z</cp:lastPrinted>
  <dcterms:created xsi:type="dcterms:W3CDTF">2021-12-22T16:42:04Z</dcterms:created>
  <dcterms:modified xsi:type="dcterms:W3CDTF">2022-02-22T11:54:21Z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e7bb5593-1a52-453e-b0ac-bced133eff79</vt:lpwstr>
  </property>
</Properties>
</file>